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19980" windowHeight="8595"/>
  </bookViews>
  <sheets>
    <sheet name="Optimalisasi (2)" sheetId="1" r:id="rId1"/>
  </sheets>
  <definedNames>
    <definedName name="_xlnm.Print_Area" localSheetId="0">'Optimalisasi (2)'!$A$1:$O$206</definedName>
  </definedNames>
  <calcPr calcId="144525"/>
</workbook>
</file>

<file path=xl/calcChain.xml><?xml version="1.0" encoding="utf-8"?>
<calcChain xmlns="http://schemas.openxmlformats.org/spreadsheetml/2006/main">
  <c r="S16" i="1" l="1"/>
  <c r="L193" i="1"/>
  <c r="L161" i="1"/>
  <c r="R8" i="1" l="1"/>
  <c r="R12" i="1" s="1"/>
  <c r="H12" i="1"/>
  <c r="L13" i="1"/>
  <c r="L21" i="1"/>
  <c r="M21" i="1"/>
  <c r="M12" i="1" s="1"/>
  <c r="G26" i="1"/>
  <c r="G12" i="1" s="1"/>
  <c r="I12" i="1" s="1"/>
  <c r="L26" i="1"/>
  <c r="G39" i="1"/>
  <c r="I39" i="1" s="1"/>
  <c r="H39" i="1"/>
  <c r="J45" i="1"/>
  <c r="L45" i="1"/>
  <c r="M45" i="1"/>
  <c r="M39" i="1" s="1"/>
  <c r="L59" i="1"/>
  <c r="P59" i="1"/>
  <c r="G63" i="1"/>
  <c r="H63" i="1"/>
  <c r="S70" i="1"/>
  <c r="S72" i="1"/>
  <c r="L78" i="1"/>
  <c r="L63" i="1" s="1"/>
  <c r="L81" i="1"/>
  <c r="P81" i="1" s="1"/>
  <c r="M81" i="1"/>
  <c r="Q81" i="1" s="1"/>
  <c r="L86" i="1"/>
  <c r="G99" i="1"/>
  <c r="I99" i="1" s="1"/>
  <c r="H99" i="1"/>
  <c r="P101" i="1"/>
  <c r="J104" i="1"/>
  <c r="M104" i="1"/>
  <c r="M99" i="1" s="1"/>
  <c r="P104" i="1"/>
  <c r="R104" i="1" s="1"/>
  <c r="J108" i="1"/>
  <c r="L111" i="1"/>
  <c r="L129" i="1"/>
  <c r="G133" i="1"/>
  <c r="L133" i="1"/>
  <c r="E134" i="1"/>
  <c r="H134" i="1"/>
  <c r="H133" i="1" s="1"/>
  <c r="I133" i="1" s="1"/>
  <c r="J134" i="1"/>
  <c r="M134" i="1"/>
  <c r="M133" i="1" s="1"/>
  <c r="T147" i="1"/>
  <c r="T157" i="1"/>
  <c r="U157" i="1"/>
  <c r="G165" i="1"/>
  <c r="I165" i="1"/>
  <c r="L177" i="1"/>
  <c r="L165" i="1" s="1"/>
  <c r="T177" i="1"/>
  <c r="L190" i="1"/>
  <c r="P172" i="1" s="1"/>
  <c r="G194" i="1"/>
  <c r="T201" i="1"/>
  <c r="V201" i="1"/>
  <c r="X201" i="1" s="1"/>
  <c r="W201" i="1"/>
  <c r="R208" i="1"/>
  <c r="R210" i="1" s="1"/>
  <c r="T209" i="1"/>
  <c r="S210" i="1"/>
  <c r="J220" i="1"/>
  <c r="N222" i="1"/>
  <c r="K227" i="1"/>
  <c r="K230" i="1" s="1"/>
  <c r="S228" i="1"/>
  <c r="S234" i="1"/>
  <c r="S237" i="1" s="1"/>
  <c r="J238" i="1"/>
  <c r="R81" i="1" l="1"/>
  <c r="U230" i="1"/>
  <c r="V202" i="1"/>
  <c r="I134" i="1"/>
  <c r="L99" i="1"/>
  <c r="P111" i="1" s="1"/>
  <c r="M63" i="1"/>
  <c r="N63" i="1" s="1"/>
  <c r="H8" i="1"/>
  <c r="N133" i="1"/>
  <c r="I63" i="1"/>
  <c r="L39" i="1"/>
  <c r="N39" i="1" s="1"/>
  <c r="L12" i="1"/>
  <c r="N165" i="1"/>
  <c r="P165" i="1"/>
  <c r="N99" i="1"/>
  <c r="P63" i="1"/>
  <c r="M8" i="1"/>
  <c r="N12" i="1"/>
  <c r="Q172" i="1"/>
  <c r="G8" i="1"/>
  <c r="N134" i="1"/>
  <c r="L8" i="1" l="1"/>
  <c r="N8" i="1" s="1"/>
  <c r="S8" i="1" s="1"/>
  <c r="I8" i="1"/>
  <c r="P6" i="1" l="1"/>
</calcChain>
</file>

<file path=xl/sharedStrings.xml><?xml version="1.0" encoding="utf-8"?>
<sst xmlns="http://schemas.openxmlformats.org/spreadsheetml/2006/main" count="663" uniqueCount="295">
  <si>
    <t>TOTAL</t>
  </si>
  <si>
    <t>Dukungan Prioritas</t>
  </si>
  <si>
    <t>Renstra</t>
  </si>
  <si>
    <t>PKN</t>
  </si>
  <si>
    <t>Jakarta</t>
  </si>
  <si>
    <t>WI</t>
  </si>
  <si>
    <t>Aplikasi</t>
  </si>
  <si>
    <t>Aceh</t>
  </si>
  <si>
    <t>pk aoaratur pemdagri</t>
  </si>
  <si>
    <t>YUDDY KUSWANTO, S.Sos</t>
  </si>
  <si>
    <t xml:space="preserve">Pembinaan </t>
  </si>
  <si>
    <t>KEPALA BAGIAN PERENCANAAN,</t>
  </si>
  <si>
    <t>Pengembangan Aplikasi Data Pengembangan Kompetensi Aparatur Pemdagri</t>
  </si>
  <si>
    <t>SEKRETARIS BADAN PENGEMBANGAN SUMBER DAYA MANUSIA</t>
  </si>
  <si>
    <t xml:space="preserve">           a.n.</t>
  </si>
  <si>
    <t xml:space="preserve">  </t>
  </si>
  <si>
    <t>Dukungan Program Prioritas</t>
  </si>
  <si>
    <t>PKN Revmen</t>
  </si>
  <si>
    <t>Layanan</t>
  </si>
  <si>
    <t>Operasional dan Pemeliharaan Kantor</t>
  </si>
  <si>
    <t>994.001.002</t>
  </si>
  <si>
    <t xml:space="preserve">Gaji dan Tunjangan </t>
  </si>
  <si>
    <t>994.001.001</t>
  </si>
  <si>
    <t>Tanpa Sub Output</t>
  </si>
  <si>
    <t>994.001</t>
  </si>
  <si>
    <t>Rakor Jakarta</t>
  </si>
  <si>
    <t>Layanan Perkantoran</t>
  </si>
  <si>
    <t>Pengadaan Peralatan Fasilitas Perkantoran</t>
  </si>
  <si>
    <t>951.001.053</t>
  </si>
  <si>
    <t>951.001</t>
  </si>
  <si>
    <t>Rakor Aceh</t>
  </si>
  <si>
    <t>Kemang</t>
  </si>
  <si>
    <t xml:space="preserve">Penambahan Anggaran RM sebesar Rp.52.000.000,- yang berasal dari 1288.015 untuk Dukungan Penguatan Dokumentasi BPSDM Kemendagri (untuk pengadaan laptop sebesar Rp.45.000.000,-  dan gimbal kamera sebesar Rp.7.000.000,-) </t>
  </si>
  <si>
    <t>Layanan Sarana dan Prasarana Internal</t>
  </si>
  <si>
    <t>Pelayanan Organisasi, Tata Laksana dan Reformasi Birokrasi</t>
  </si>
  <si>
    <t>950.001.061</t>
  </si>
  <si>
    <t>Pelayanan Humas dan Protokoller</t>
  </si>
  <si>
    <t>950.001.060</t>
  </si>
  <si>
    <t>Pelayan Rumah Tangga</t>
  </si>
  <si>
    <t>950.001.059</t>
  </si>
  <si>
    <t>Pengelolaan Pelayanan Umum dan Perlengkapan</t>
  </si>
  <si>
    <t>950.001.058</t>
  </si>
  <si>
    <t xml:space="preserve">Pengelolaan Kepegawaian </t>
  </si>
  <si>
    <t>950.001.057</t>
  </si>
  <si>
    <t>Pelayanan Hukum dan Kepatuhan Internal</t>
  </si>
  <si>
    <t>950.001.056</t>
  </si>
  <si>
    <t>Pengelolaan Perbendaharaan</t>
  </si>
  <si>
    <t>950.001.055</t>
  </si>
  <si>
    <t xml:space="preserve">Pengelolaan Keuangan </t>
  </si>
  <si>
    <t>950.001.054</t>
  </si>
  <si>
    <t>Pengelolaan Data dan Informasi</t>
  </si>
  <si>
    <t>950.001.053</t>
  </si>
  <si>
    <t>Pelaksanaan pemantauan dan Evaluasi</t>
  </si>
  <si>
    <t>950.001.052</t>
  </si>
  <si>
    <t xml:space="preserve">Penyusunan Rencana Program dan Penyusunan Anggaran </t>
  </si>
  <si>
    <t>950.001.051</t>
  </si>
  <si>
    <t>950.001</t>
  </si>
  <si>
    <t>IT,  Perencanaan, PKK (Peningkatan Kapasitas WI)</t>
  </si>
  <si>
    <t xml:space="preserve">Penambahan Anggaran RM sebesar Rp.1.078.904,- yang berasal dari Kegiatan 1288.007, 1288.015, 1288.020, 1289.202, 1289.970 untuk Dukungan Pengembangan e-Learning sebesar Rp.145.904.000,-  , Pengelolaan Perkantoran sebesar Rp.85.000.000,-  , Pembinaan Perbendaharaan sebesar Rp.60.000.000,- ,Pengolahan Sarpras Kalibata sebesar Rp.456.000.000,- , Pengelola Perpustakaan dan Publikasi sebesar Rp.50.000.000,- , Pelayanan dan Pengelola BMN sebesar Rp.57.000.000,- , serta Peningkatan Kualitas Lembaga Pengembangan SDM di Daerah  sebesar Rp.225.000.000,- </t>
  </si>
  <si>
    <t>Layanan Dukungan Manajemen Eselon 1</t>
  </si>
  <si>
    <t>Laporan</t>
  </si>
  <si>
    <t>Kompilasi</t>
  </si>
  <si>
    <t>901.U12.054</t>
  </si>
  <si>
    <t>Pelaporan</t>
  </si>
  <si>
    <t>901.U12.053</t>
  </si>
  <si>
    <t>Dokumen</t>
  </si>
  <si>
    <t>Pelaksanaan</t>
  </si>
  <si>
    <t>901.U12.052</t>
  </si>
  <si>
    <t>Persiapan</t>
  </si>
  <si>
    <t>901.U12.051</t>
  </si>
  <si>
    <t>Dukungan LAKIN Satker Eselon 1 dengan unit Vertikal 1 s/d 6 Unit satker</t>
  </si>
  <si>
    <t>901.U12</t>
  </si>
  <si>
    <t>901.U02.054</t>
  </si>
  <si>
    <t>901.U02.053</t>
  </si>
  <si>
    <t>901.U02.052</t>
  </si>
  <si>
    <t>901.U02.051</t>
  </si>
  <si>
    <t>Dokumen Rencana Kerja dan Anggaran (RKA) Satker Eselon 1 Dengan Unit Vertikal 1 S/D 6 Satker</t>
  </si>
  <si>
    <t>901.U02</t>
  </si>
  <si>
    <t>Perencanaan (SBKU)</t>
  </si>
  <si>
    <t>Dukungan Manajemen dan Teknis Lainnya</t>
  </si>
  <si>
    <t>1291</t>
  </si>
  <si>
    <t>Paket</t>
  </si>
  <si>
    <t>Pembangunan/Renovasi Gedung dan Bangunan</t>
  </si>
  <si>
    <t>951.001.054</t>
  </si>
  <si>
    <t>Yogya, dan Rohil</t>
  </si>
  <si>
    <t>Layanan Internal (Overhead) Pusat Pendidikan dan Pelatihan Regional</t>
  </si>
  <si>
    <t>Pelayanan Barang Milik Negara</t>
  </si>
  <si>
    <t>006.001.062</t>
  </si>
  <si>
    <t>006.001.061</t>
  </si>
  <si>
    <t>006.001.060</t>
  </si>
  <si>
    <t>006.001.057</t>
  </si>
  <si>
    <t>006.001.055</t>
  </si>
  <si>
    <t>006.001.054</t>
  </si>
  <si>
    <t>006.001.053</t>
  </si>
  <si>
    <t>006.001.052</t>
  </si>
  <si>
    <t xml:space="preserve">Penyusunan Rencana Program dan Anggaran </t>
  </si>
  <si>
    <t>006.001.051</t>
  </si>
  <si>
    <t>Yogya, Makassar, Bdg</t>
  </si>
  <si>
    <t>Layanan Dukungan Manajemen Eselon I</t>
  </si>
  <si>
    <t>Tahap Evaluasi</t>
  </si>
  <si>
    <t>020.001.U01.053</t>
  </si>
  <si>
    <t>Tahap Pelaksanaan</t>
  </si>
  <si>
    <t>020.001.U01.052</t>
  </si>
  <si>
    <t xml:space="preserve">Tahap Persiapan </t>
  </si>
  <si>
    <t>020.001.U01.051</t>
  </si>
  <si>
    <t>Angkatan</t>
  </si>
  <si>
    <t>Diklat 5 Hari</t>
  </si>
  <si>
    <t>020.001.U01</t>
  </si>
  <si>
    <t>020.001</t>
  </si>
  <si>
    <t>Angkatan Pengembangan Kompetensi Penyusunan Dokumen Perencanaan dalam hal penerapan SPM di Daerah Lingkup Regional</t>
  </si>
  <si>
    <t>1290.020</t>
  </si>
  <si>
    <t>Orientasi bagi anggota DPRD Hasil Pemilihan Serentak Tahun 2019 Lingkup Regional</t>
  </si>
  <si>
    <t>007.001.051</t>
  </si>
  <si>
    <t>007.001</t>
  </si>
  <si>
    <t>Orientasi DPRD Hasil Pemilu Legislatif 2019 di lingkup Regional</t>
  </si>
  <si>
    <t>1290.007</t>
  </si>
  <si>
    <t xml:space="preserve">Angkatan Pengembangan Kompetensi Aparatur Pemerintahan Dalam Negeri </t>
  </si>
  <si>
    <t>008.001.051</t>
  </si>
  <si>
    <t>1290.008.001</t>
  </si>
  <si>
    <t xml:space="preserve">Angkatan Pengembangan Kompetensi Aparatur Kemendagri dan Pemda </t>
  </si>
  <si>
    <t>1290.008</t>
  </si>
  <si>
    <t>Pengembangan SDM Regional</t>
  </si>
  <si>
    <t>1290</t>
  </si>
  <si>
    <t>Pelayanan Umum, Pelayanan rumah tangga dan perlengkapan</t>
  </si>
  <si>
    <t>970.001.055</t>
  </si>
  <si>
    <t>Pelaksanaan Pemantauan dan Evaluasi</t>
  </si>
  <si>
    <t>970.001.052</t>
  </si>
  <si>
    <t>1289.970.001</t>
  </si>
  <si>
    <t>Pemanfaatan sisa Anggaran Kegiatan RM sebesar Rp.10.000.000,- untuk dimanfaatkan kembali pada Output 1291.950 untuk Dukungan  Pengembangan e-Learning</t>
  </si>
  <si>
    <t>Layanan Dukungan Manajemen Satker</t>
  </si>
  <si>
    <t>1289.970</t>
  </si>
  <si>
    <t>022.U04.053</t>
  </si>
  <si>
    <t>022.U04.052</t>
  </si>
  <si>
    <t>022.U04.051</t>
  </si>
  <si>
    <t>Diklat 35 Hari</t>
  </si>
  <si>
    <t>020.001.U04</t>
  </si>
  <si>
    <t>022.U03.053</t>
  </si>
  <si>
    <t>022.U03.052</t>
  </si>
  <si>
    <t>022.U03.051</t>
  </si>
  <si>
    <t>Diklat 14 Hari</t>
  </si>
  <si>
    <t>020.001.U03</t>
  </si>
  <si>
    <t>022.U02.053</t>
  </si>
  <si>
    <t>022.U02.052</t>
  </si>
  <si>
    <t>022.U02.051</t>
  </si>
  <si>
    <t>Diklat 12 Hari</t>
  </si>
  <si>
    <t>020.001.U02</t>
  </si>
  <si>
    <t>022.U01.053</t>
  </si>
  <si>
    <t>022.U01.052</t>
  </si>
  <si>
    <t>022.U01.051</t>
  </si>
  <si>
    <t>Pemanfaatan sisa Anggaran Kegiatan RM sebesar Rp.21.927.000,- untuk dimanfaatkan kembali pada Output 1291.950 untuk Dukungan Pengembangan e-Learning</t>
  </si>
  <si>
    <t xml:space="preserve">Angkatan Pengembangan Kompetensi Jabatan Fungsional dan Teknis </t>
  </si>
  <si>
    <t>1289.020</t>
  </si>
  <si>
    <t>Dokumen Pengelolaan Administrasi Jabatan Fungsional Bidang Administrasi Jabatan Fungsional</t>
  </si>
  <si>
    <t>004.001.051</t>
  </si>
  <si>
    <t>004.001</t>
  </si>
  <si>
    <t>Penambahan Target Dokumen sebanyak 1 Dokumen</t>
  </si>
  <si>
    <t>Dokumen Pengelolaan Administrasi Jabatan Fungsional Binaan  Kemendagri</t>
  </si>
  <si>
    <t>1289.004</t>
  </si>
  <si>
    <t>Angkatan Diklat Pengembangan Kompetensi SDM Bidang Pengembangan Kompetensi Jabatan Fungsional Kementerian Dalam Negeri</t>
  </si>
  <si>
    <t>003.001.052</t>
  </si>
  <si>
    <t>Angkatan Diklat Pengembangan Kompetensi SDM Bidang Pengembangan Kompetensi Teknis dan Fungsional Kementerian/Lembaga</t>
  </si>
  <si>
    <t>003.001.051</t>
  </si>
  <si>
    <t>003.001</t>
  </si>
  <si>
    <t>1. Penambahan Target Output Sebanyak 1 Angkatan                                                            2. Pemanfaatan sisa Anggaran Kegiatan PNBP sebesar Rp.85.168.000,- untuk dimanfaatkan kembali pada Output 1287.002 untuk pelaksanaan Diklat Orientasi DPRD Kab/Kota pada Provinsi Jambi</t>
  </si>
  <si>
    <t>Angkatan Pengembangan Kompetensi Fungsional dan Teknis</t>
  </si>
  <si>
    <t>1289.003</t>
  </si>
  <si>
    <t>Naskah</t>
  </si>
  <si>
    <t>Penyusunan Permendagri tentang Penyelenggaraan Pendidikan dan Pelatihan Jabatan Fungsional Polisi Pamong Praja Binaan Kemendagri</t>
  </si>
  <si>
    <t>002.001.053</t>
  </si>
  <si>
    <t xml:space="preserve">Penyusunan SKKPDN dan SP2PDN Pemadam Kebakaran </t>
  </si>
  <si>
    <t>002.001.051</t>
  </si>
  <si>
    <t>1289.002.001</t>
  </si>
  <si>
    <t>Naskah Kebijakan Teknis dan Rencana Pengembangan Kompetensi Fungsional dan Teknis</t>
  </si>
  <si>
    <t>1289.002</t>
  </si>
  <si>
    <t>Pengembangan Kompetensi Fungsional dan Teknis</t>
  </si>
  <si>
    <t>1289</t>
  </si>
  <si>
    <t>1288.970.001</t>
  </si>
  <si>
    <t>1288.970</t>
  </si>
  <si>
    <t>020.U02</t>
  </si>
  <si>
    <t>020.U01</t>
  </si>
  <si>
    <t>Pemanfaatan sisa Anggaran Kegiatan RM sebesar Rp.40.903.000,- untuk dimanfaatkan kembali pada Kegiatan 1291.950 untukDukungan Pengembangan e-Learning</t>
  </si>
  <si>
    <t>Angkatan Pengembangan Kompetensi Kepamongprajaan dan Manjemen Kepemimpinan</t>
  </si>
  <si>
    <t>1288.020</t>
  </si>
  <si>
    <t>Jumlah Angkatan Pengembangan Kompetensi Bidang Administrasi Pemerintah dan Manajemen</t>
  </si>
  <si>
    <t>015.001.053</t>
  </si>
  <si>
    <t>Jumlah Angkatan Pengembangan Kompetensi Bidang Kepemimpinan dan Prajabatan</t>
  </si>
  <si>
    <t>015.001.052</t>
  </si>
  <si>
    <t>Jumlah Angkatan Pengembangan Kompetensi Bidang Kepamongprajaan</t>
  </si>
  <si>
    <t>015.001.051</t>
  </si>
  <si>
    <t>015.001</t>
  </si>
  <si>
    <t>1. Pemanfaatan sisa Anggaran Kegiatan RM sebesar Rp.1.221.665.000,- yang berasal dari sisa anggaran Pelatihan Dasar CPNS Gol. III Purna Praja IPDN Angkatan XXV, Diklat Kepemimpinan Tk. II, Diklat Kepemimpinan Tk. III, Diklat Kepemimpinan Tk. IV, ToC, dan MoT untuk Penambahan Volume Output dan Pemanfaatan Kembali dengan rincian :                                                                                                            a. Pemindahan Anggaran RM sebesar Rp.223.591.000,- ke Kegiatan 1285.001 untuk Pelaksanaan Sertifikasi Kompetensi Aparatur Pemerintahan Dalam Negeri                                                                                                                             b. Pemindahan Anggaran RM sebesar Rp.946.074.000,- ke Kegiatan 1291.950 untuk Dukungan Pengembangan e-Learning sebesar Rp.73.074.000,-  , Pengelolaan Perkantoran sebesar Rp.85.000.000,-  , Pengolahan Sarpras Kalibata sebesar Rp.456.000.000,- , Pengelola Perpustakaan dan Publikasi sebesar Rp.50.000.000,- , Pelayanan dan Pengelola BMN sebesar Rp.57.000.000,- , serta Peningkatan Kualitas Lembaga Pengembangan SDM di Daerah  sebesar Rp.225.000.000,-                                                                                                                                                     c. Pemindahan Anggaran RM sebesar Rp.52.000.000,- ke Kegiatan 1291.951 untuk Dukungan Penguatan Dokumentasi BPSDM Kemendagri (untuk pengadaan laptop sebesar Rp.45.000.000,-  dan gimbal kamera sebesar Rp.7.000.000,-)                                                                                                                                         2.Pemanfaatan sisa Anggaran Kegiatan PNBP sebesar Rp.385.661.000,- yang berasal dari sisa Diklat Kepemimpinan Tk. IV yang dimanfaatkan kembali pada Output 1287.002 untuk pelaksanaan Diklat Orientasi DPRD</t>
  </si>
  <si>
    <t>Angkatan Pengembangan Sumber Daya Manusia Bidang Kepamongprajaan dan Manjemen Kepemimpinan</t>
  </si>
  <si>
    <t>1288.015</t>
  </si>
  <si>
    <t>Pimpemdagri Jabatan Pengawas , Jabatan Administrator, Jabatan Pimpinan Tinggi, TOT dan TOF Pimpemdagri</t>
  </si>
  <si>
    <t>007.051</t>
  </si>
  <si>
    <t>1288.007.001</t>
  </si>
  <si>
    <t>Angkatan Pengembangan Kompetensi Sumber Daya Manusia Bidang Manajemen Kepemimpinan Pemerintahan Dalam Negeri</t>
  </si>
  <si>
    <t>1288.007</t>
  </si>
  <si>
    <t>Laporan Kordinasi Seleksi Penerimaan Calon Praja IPDN</t>
  </si>
  <si>
    <t>1288.006.001</t>
  </si>
  <si>
    <t>Terkoordinasinya Seleksi Penerimaan Calon Praja IPDN</t>
  </si>
  <si>
    <t>1288.006</t>
  </si>
  <si>
    <t>Orang</t>
  </si>
  <si>
    <t>Jumlah Aparatur Kemendagri yang memperoleh bantuan Pendidikan Pasca Sarjana</t>
  </si>
  <si>
    <t>1288.003.001</t>
  </si>
  <si>
    <t>Bantuan Pendidikan Pasca Sarjana Bagi Aparatur Kemendagri</t>
  </si>
  <si>
    <t>1288.003</t>
  </si>
  <si>
    <t>Penyusunan Pengembangan Revolusi Mental</t>
  </si>
  <si>
    <t>002.001</t>
  </si>
  <si>
    <t>Dukungan Terkait Pengembangan Kompetensi Revolusi Mental</t>
  </si>
  <si>
    <t>1288.002</t>
  </si>
  <si>
    <t>Penyusunan SP2PDN  dan SKKPDN Bidang  Administrasi Pemerintah dan Manajemen
Penyusunan SP2PDN  dan SKKPDN Bidang  Administrasi Pemerintah dan Manajemen</t>
  </si>
  <si>
    <t>001.001.053</t>
  </si>
  <si>
    <t xml:space="preserve">Penyusunan SP2PDN  dan Revisi Permendagri SKKPDN Bidang Kepemimpinan dan Prajabatan 
</t>
  </si>
  <si>
    <t>001.001.052</t>
  </si>
  <si>
    <t xml:space="preserve">Penyusunan SP2PDN  dan SKKPDN Bidang Kepamongprajaan
</t>
  </si>
  <si>
    <t>001.001.051</t>
  </si>
  <si>
    <t>1288.001.001</t>
  </si>
  <si>
    <t>Naskah Kebijakan Teknis, dan Rencana  Pengembangan Kompetensi Kepamongprajaan dan Manajemen Kepemimpinan</t>
  </si>
  <si>
    <t>1288.001</t>
  </si>
  <si>
    <t>Pengembangan Kompetensi Kepamongprajaan dan Manajemen Kepemimpinan</t>
  </si>
  <si>
    <t>1287.970.001</t>
  </si>
  <si>
    <t>Penambahan Anggaran sebesar Rp.50.000.000,- untuk Pembinaan Kompetensi Aparatur Pemerintahan Dalam Negeri yang berasal dari Output 1287.001</t>
  </si>
  <si>
    <t>1287.970</t>
  </si>
  <si>
    <t>1287.020.001</t>
  </si>
  <si>
    <t>Jumlah Angkatan Pengembangan Kompetensi Penyusunan Dokumen Perencanaan Dalam hal Penerapan SPM di daerah Lingkup Pusat</t>
  </si>
  <si>
    <t>1287.020</t>
  </si>
  <si>
    <t>Orientasi DPRD Hasil Pemilu Legislatif 2019 di lingkup Kantor Pusat</t>
  </si>
  <si>
    <t>1287.007.001</t>
  </si>
  <si>
    <t>1287.007</t>
  </si>
  <si>
    <t xml:space="preserve"> Pengembangan Kompetensi Sumber Daya Manusia Pemerintahan Dalam Negeri Bidang Otonomi,Keuangan, Pembangunan dan Kewilayahan</t>
  </si>
  <si>
    <t xml:space="preserve"> Pengembangan Kompetensi Sumber Daya Manusia Pemerintahan Dalam Negeri Bidang Politik Pemerintahan Umum, Pemerintahan Desa dan Kependudukan</t>
  </si>
  <si>
    <t>002.001.052</t>
  </si>
  <si>
    <t xml:space="preserve"> Pengembangan Kompetensi Sumber Daya Manusia Pemerintahan Dalam Negeri Bidang Pimpinan Daerah</t>
  </si>
  <si>
    <t>1287.002.001</t>
  </si>
  <si>
    <t xml:space="preserve">1. Penambahan Anggaran RM sebesar Rp.150.000.000,- untuk pelaksanaan Seminar Peningkatan Pengawasan Pengelolaan Keuangan Desa yang berasal dari Output 1287.001                                                                                                  2. Penambahan Anggaran PNBP sebesar Rp.796.484.000,- untuk pelaksanaan Diklat Orientasi DPRD Kab/Kota pada Prov Jambi sebanyak 11 angkatan yang berasal dari Output 1285.003, 1288.015, dan 1289.003 </t>
  </si>
  <si>
    <t>Angkatan Pengembangan Kompetensi Sumber Daya Manusia  Pengembangan Kompetensi Pemerintahan Dalam Negeri</t>
  </si>
  <si>
    <t>1287.002</t>
  </si>
  <si>
    <t>Penyusunan SKKPDN dan SP2PDN Bidang Pimpinan Daerah</t>
  </si>
  <si>
    <t>Penyusunan SKKPDN dan SP2PDN Bidang Otonomi, Keuangan, Pembangunan dan Kewilayahan</t>
  </si>
  <si>
    <t>Penyusunan SKKPDN dan SP2PDN Bidang Politik, Pum, Pemdes dan Dukcapil</t>
  </si>
  <si>
    <t>1287.001.001</t>
  </si>
  <si>
    <t>Pemindahan Anggaran RM sebesar Rp.200.000.000,- yang berasal dari 2 Penyusunan NSPK ke Output 1287.002 untuk pelaksanaan Seminar Peningkatan Pengawasan Pengelolaan Keuangan Desa Sebesar Rp.150.000.000,- dan pelaksanaan Pembinaan Kompetensi Aparatur Pemerintahan Dalam Negeri sebesar Rp.50.000.000,-</t>
  </si>
  <si>
    <t>Naskah Kebijakan Teknis, dan Rencana Pengembangan Kompetensi Pemerintahan Dalam Negeri</t>
  </si>
  <si>
    <t>1287.001</t>
  </si>
  <si>
    <t>Pengembangan Kompetensi Kemendagri dan Pemda</t>
  </si>
  <si>
    <t>1285.970.001</t>
  </si>
  <si>
    <t>1285.970</t>
  </si>
  <si>
    <t>Diklat 6 Hari</t>
  </si>
  <si>
    <t>022.U02</t>
  </si>
  <si>
    <t>022.U01</t>
  </si>
  <si>
    <t xml:space="preserve">Pemindahan Anggaran RM sebesar Rp.76.409.000,- yang berasal dari 1 Angkatan Diklat dengan sumber RM ke Output 1285.001 untuk Pelaksanaan Sertifikasi Kompetensi Aparatur Pemerintahan Dalam Negeri </t>
  </si>
  <si>
    <t>Angkatan Pengembangan Kompetensi Standarisasi dan Sertifikasi</t>
  </si>
  <si>
    <t>1285.022</t>
  </si>
  <si>
    <t>Angkatan Pengembangan kompetensi standarisasi dan sertifikasi Bidang Kurikulum dan Teknologi Pembelajaran</t>
  </si>
  <si>
    <t>003.001.053</t>
  </si>
  <si>
    <t>Angkatan Pengembangan kompetensi standarisasi dan sertifikasi Bidang Standarisasi Lembaga Kediklatan Pemdagri</t>
  </si>
  <si>
    <t>Pelaksanaan Uji Sertifikasi Kompetensi Aparatur Pemerintahan Dalam Negeri dan Sertifikat Kompetensi</t>
  </si>
  <si>
    <t>1285.003.001</t>
  </si>
  <si>
    <t xml:space="preserve">                                                                                                                               Pemindahan Anggaran PNBP sebesar Rp.325.655.000,- yang berasal dari 4 Angkatan Diklat dengan sumber PNBP ke Kegiatan 1287.002 untuk pelaksanaan Diklat Orientasi DPRD Kab/Kota Provinsi Jambi</t>
  </si>
  <si>
    <t>Pengembangan Kompetensi Standardisasi dan Sertifikasi Bidang Kompetensi, Bidang Standarisasi Kediklatan Pemdagri dan Bidang Kurikulum Teknologi dan Pembelajaran</t>
  </si>
  <si>
    <t>1285.003</t>
  </si>
  <si>
    <t>Penyusunan Naskah Standarisasi dan Sertifikasi Bidang Kurikulum dan Teknologi Pembelajaran</t>
  </si>
  <si>
    <t>Penyusunan Naskah Standarisasi dan Sertifikasi Bidang Standarisasi Lembaga Kediklatan Pemerintaan Dalam Negeri</t>
  </si>
  <si>
    <t>Penyusunan Naskah Standarisasi dan Sertifikasi bidang Kompetensi</t>
  </si>
  <si>
    <t>1285.002.001</t>
  </si>
  <si>
    <t>Naskah Standarisasi dan Sertifikasi</t>
  </si>
  <si>
    <t>1285.002</t>
  </si>
  <si>
    <t>Provinsi</t>
  </si>
  <si>
    <t>Sertifikasi Jabatan Aparatur Pemerintahan Dalam Negeri</t>
  </si>
  <si>
    <t>1285.001.001</t>
  </si>
  <si>
    <t>Penambahan Anggaran RM sebesar Rp.300.000.000,- untuk Pelaksanaan Sertifikasi Kompetensi Aparatur Pemerintahan Dalam Negeri yang berasal dari 1285.022 dan 1288.015</t>
  </si>
  <si>
    <t>1285.001</t>
  </si>
  <si>
    <t>Pengembangan dan Pelaksanaan Standarisasi dan Sertifikasi</t>
  </si>
  <si>
    <t>A</t>
  </si>
  <si>
    <t>Meningkatnya Kualitas dan Kuantitas Penyelenngaraan Pengembangan SDM Aparatur Kemendagri dan Pemda</t>
  </si>
  <si>
    <t>Meningkatnya Jumlah Partisipan Pengembangan Kompetensi Aparatur Kementerian Dalam Negeri</t>
  </si>
  <si>
    <t>Meningkatnya Kompetensi Aparatur Kemendagri dan Pemerintah Daerah Melalui Pengembangan Kapasitas SDM</t>
  </si>
  <si>
    <t xml:space="preserve">Program Pengembangan Sumber Daya Manusia Aparatur Pemerintahan Dalam Negeri </t>
  </si>
  <si>
    <t>010.05</t>
  </si>
  <si>
    <t>PNBP</t>
  </si>
  <si>
    <t>RM</t>
  </si>
  <si>
    <t xml:space="preserve">ALOKASI </t>
  </si>
  <si>
    <t>SATUAN</t>
  </si>
  <si>
    <t>VOLUME</t>
  </si>
  <si>
    <t>Justifikasi</t>
  </si>
  <si>
    <t>MENJADI</t>
  </si>
  <si>
    <t>SEMULA</t>
  </si>
  <si>
    <t>KEGIATAN</t>
  </si>
  <si>
    <t>KODE</t>
  </si>
  <si>
    <t>PADA PROGRAM PENGEMBANGAN SDM APARATUR PEMERINTAHAN DALAM NEGERI T.A. 2019</t>
  </si>
  <si>
    <t>MATRIKS JUSTIFIKASI PERSANDINGAN PERPINDAHAN PAGU ANGGARAN ANTAR KEGIATAN</t>
  </si>
  <si>
    <t>1. Pemanfaatan sisa Anggaran Kegiatan RM sebesar Rp.60.000.000,- yang berasal dari sisa kegiatan Diklat Kepemimpinan Tk. IV untuk digunakan kembali pada output 1290.950 pelaksanaan Pembinaan Perbendaharaan;                                                                                                                2. Pengurangan Target Output Kegiatan PNBP sebanyak 1 Angkatan</t>
  </si>
  <si>
    <t>1. Penambahan Anggaran RM sebesar Rp.5.339.894.000,- yang berasal dari BA BUN Pengelolaan Belanja Lainnya (BA 999.08) untuk penyesuaian kenaikan Tunjangan Kinerja Kementerian Dalam Negeri;                                                                                                                     2. Pemindahan Anggaran RM sebesar Rp.439.653.000,- yang berasal dari Balai PK Pol PP dan Damkar Rohil (komponen 001 (akun gaji)) ke Satker BPSDM Kantor Pusat (Output 1291.994 komponen 001 (akun tunjangan kinerja)) untuk penyesuaian kenaikan Tunjangan Kinerja  Kementerian Dalam Negeri (Satker BPSDM Kantor Pusat).</t>
  </si>
  <si>
    <t>1. Penambahan Anggaran RM sebesar Rp.4.133.760.000,- yang berasal dari BA BUN Pengelolaan Belanja Lainnya (BA 999.08) untuk penyesuaian kenaikan Tunjangan Kinerja Kementerian Dalam Negeri;                                                                                                               2. Penambahan Anggaran RM sebesar Rp.439.653.000,- yang berasal dari Balai PK Pol PP dan Damkar Rohil (Output 1290.994 komponen 001 (akun gaji))  untuk penyesuaian kenaikan Tunjangan Kinerja  Kementerian Dalam Negeri (Satker BPSDM Kantor Pusat).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</si>
</sst>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_(* #,##0_);_(* \(#,##0\);_(* &quot;-&quot;??_);_(@_)"/>
    <numFmt numFmtId="165" formatCode="#,##0;[Red]#,##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val="singleAccounting"/>
      <sz val="11"/>
      <color theme="1"/>
      <name val="Calibri"/>
      <family val="2"/>
      <scheme val="minor"/>
    </font>
    <font>
      <b/>
      <sz val="12"/>
      <color theme="1"/>
      <name val="Calibri"/>
      <family val="2"/>
      <scheme val="minor"/>
    </font>
    <font>
      <b/>
      <sz val="12"/>
      <color theme="1"/>
      <name val="Arial Narrow"/>
      <family val="2"/>
    </font>
    <font>
      <b/>
      <sz val="12"/>
      <name val="Arial Narrow"/>
      <family val="2"/>
    </font>
    <font>
      <sz val="11"/>
      <color theme="1"/>
      <name val="Arial Narrow"/>
      <family val="2"/>
    </font>
    <font>
      <b/>
      <sz val="11"/>
      <color theme="1"/>
      <name val="Arial Narrow"/>
      <family val="2"/>
    </font>
    <font>
      <sz val="12"/>
      <color theme="1"/>
      <name val="Arial Narrow"/>
      <family val="2"/>
    </font>
    <font>
      <sz val="12"/>
      <name val="Arial Narrow"/>
      <family val="2"/>
    </font>
    <font>
      <sz val="11"/>
      <color theme="1"/>
      <name val="Calibri"/>
      <family val="2"/>
      <charset val="1"/>
      <scheme val="minor"/>
    </font>
    <font>
      <b/>
      <sz val="18"/>
      <color theme="1"/>
      <name val="Arial Narrow"/>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FF0000"/>
        <bgColor indexed="64"/>
      </patternFill>
    </fill>
  </fills>
  <borders count="9">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hair">
        <color auto="1"/>
      </top>
      <bottom style="hair">
        <color auto="1"/>
      </bottom>
      <diagonal/>
    </border>
    <border>
      <left/>
      <right/>
      <top/>
      <bottom style="thin">
        <color indexed="64"/>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0" fontId="1" fillId="0" borderId="0"/>
    <xf numFmtId="0" fontId="12" fillId="0" borderId="0"/>
    <xf numFmtId="41" fontId="1" fillId="0" borderId="0" applyFont="0" applyFill="0" applyBorder="0" applyAlignment="0" applyProtection="0"/>
  </cellStyleXfs>
  <cellXfs count="229">
    <xf numFmtId="0" fontId="0" fillId="0" borderId="0" xfId="0"/>
    <xf numFmtId="164" fontId="0" fillId="0" borderId="0" xfId="1" applyNumberFormat="1" applyFont="1"/>
    <xf numFmtId="0" fontId="3" fillId="0" borderId="0" xfId="0" applyFont="1" applyAlignment="1">
      <alignment vertical="center"/>
    </xf>
    <xf numFmtId="0" fontId="0" fillId="0" borderId="0" xfId="0" applyAlignment="1">
      <alignment vertical="center"/>
    </xf>
    <xf numFmtId="0" fontId="0" fillId="0" borderId="0" xfId="0" applyAlignment="1">
      <alignment vertical="top" wrapText="1"/>
    </xf>
    <xf numFmtId="0" fontId="0" fillId="0" borderId="0" xfId="0" applyAlignment="1">
      <alignment vertical="top"/>
    </xf>
    <xf numFmtId="164" fontId="0" fillId="0" borderId="1" xfId="1" applyNumberFormat="1" applyFont="1" applyBorder="1"/>
    <xf numFmtId="164" fontId="0" fillId="0" borderId="2" xfId="1" applyNumberFormat="1" applyFont="1" applyBorder="1"/>
    <xf numFmtId="164" fontId="4" fillId="0" borderId="0" xfId="1" applyNumberFormat="1" applyFont="1"/>
    <xf numFmtId="164" fontId="0" fillId="0" borderId="0" xfId="0" applyNumberFormat="1"/>
    <xf numFmtId="164" fontId="2" fillId="0" borderId="0" xfId="0" applyNumberFormat="1" applyFont="1"/>
    <xf numFmtId="0" fontId="2" fillId="0" borderId="0" xfId="0" applyFont="1" applyAlignment="1">
      <alignment vertical="center"/>
    </xf>
    <xf numFmtId="0" fontId="2" fillId="0" borderId="0" xfId="0" applyFont="1"/>
    <xf numFmtId="0" fontId="5" fillId="0" borderId="0" xfId="0" applyFont="1" applyAlignment="1">
      <alignment vertical="center"/>
    </xf>
    <xf numFmtId="0" fontId="5" fillId="0" borderId="0" xfId="0" applyFont="1"/>
    <xf numFmtId="0" fontId="6" fillId="0" borderId="0" xfId="0" applyFont="1" applyAlignment="1">
      <alignment vertical="center"/>
    </xf>
    <xf numFmtId="0" fontId="7" fillId="0" borderId="0" xfId="0" applyFont="1"/>
    <xf numFmtId="0" fontId="6" fillId="0" borderId="0" xfId="0" applyFont="1"/>
    <xf numFmtId="0" fontId="8" fillId="0" borderId="0" xfId="0" applyFont="1"/>
    <xf numFmtId="0" fontId="8" fillId="0" borderId="0" xfId="0" applyFont="1" applyAlignment="1">
      <alignment vertical="top" wrapText="1"/>
    </xf>
    <xf numFmtId="0" fontId="8" fillId="0" borderId="0" xfId="0" applyFont="1" applyAlignment="1">
      <alignment vertical="top"/>
    </xf>
    <xf numFmtId="164" fontId="0" fillId="0" borderId="3" xfId="0" applyNumberFormat="1" applyBorder="1"/>
    <xf numFmtId="164" fontId="0" fillId="0" borderId="3" xfId="1" applyNumberFormat="1" applyFont="1" applyBorder="1"/>
    <xf numFmtId="0" fontId="0" fillId="0" borderId="3" xfId="0" applyBorder="1"/>
    <xf numFmtId="0" fontId="9" fillId="0" borderId="0" xfId="0" applyFont="1" applyAlignment="1">
      <alignment vertical="center"/>
    </xf>
    <xf numFmtId="0" fontId="9" fillId="0" borderId="0" xfId="0" applyFont="1"/>
    <xf numFmtId="0" fontId="8" fillId="0" borderId="0" xfId="0" applyFont="1" applyAlignment="1">
      <alignment vertical="center"/>
    </xf>
    <xf numFmtId="0" fontId="0" fillId="0" borderId="0" xfId="0" applyAlignment="1"/>
    <xf numFmtId="164" fontId="0" fillId="0" borderId="3" xfId="1" applyNumberFormat="1" applyFont="1" applyBorder="1" applyAlignment="1"/>
    <xf numFmtId="0" fontId="0" fillId="0" borderId="3" xfId="0" applyBorder="1" applyAlignment="1"/>
    <xf numFmtId="164" fontId="0" fillId="0" borderId="0" xfId="1" applyNumberFormat="1" applyFont="1" applyAlignment="1"/>
    <xf numFmtId="0" fontId="6" fillId="2" borderId="3" xfId="0" applyFont="1" applyFill="1" applyBorder="1" applyAlignment="1">
      <alignment vertical="center"/>
    </xf>
    <xf numFmtId="165" fontId="10" fillId="2" borderId="3" xfId="3" applyNumberFormat="1" applyFont="1" applyFill="1" applyBorder="1" applyAlignment="1">
      <alignment vertical="top"/>
    </xf>
    <xf numFmtId="3" fontId="10" fillId="2" borderId="3" xfId="0" applyNumberFormat="1" applyFont="1" applyFill="1" applyBorder="1" applyAlignment="1">
      <alignment horizontal="right" vertical="top"/>
    </xf>
    <xf numFmtId="165" fontId="10" fillId="2" borderId="3" xfId="3" applyNumberFormat="1" applyFont="1" applyFill="1" applyBorder="1" applyAlignment="1">
      <alignment horizontal="center" vertical="top"/>
    </xf>
    <xf numFmtId="0" fontId="10" fillId="2" borderId="3" xfId="0" applyFont="1" applyFill="1" applyBorder="1" applyAlignment="1">
      <alignment horizontal="center" vertical="top"/>
    </xf>
    <xf numFmtId="3" fontId="10" fillId="2" borderId="3" xfId="3" quotePrefix="1" applyNumberFormat="1" applyFont="1" applyFill="1" applyBorder="1" applyAlignment="1">
      <alignment horizontal="center" vertical="top"/>
    </xf>
    <xf numFmtId="0" fontId="6" fillId="2" borderId="5" xfId="0" applyFont="1" applyFill="1" applyBorder="1" applyAlignment="1">
      <alignment vertical="center"/>
    </xf>
    <xf numFmtId="165" fontId="10" fillId="2" borderId="5" xfId="3" applyNumberFormat="1" applyFont="1" applyFill="1" applyBorder="1" applyAlignment="1">
      <alignment vertical="top"/>
    </xf>
    <xf numFmtId="3" fontId="10" fillId="2" borderId="5" xfId="0" applyNumberFormat="1" applyFont="1" applyFill="1" applyBorder="1" applyAlignment="1">
      <alignment horizontal="right" vertical="top"/>
    </xf>
    <xf numFmtId="0" fontId="10" fillId="2" borderId="3" xfId="0" applyFont="1" applyFill="1" applyBorder="1" applyAlignment="1">
      <alignment vertical="center"/>
    </xf>
    <xf numFmtId="165" fontId="10" fillId="2" borderId="3" xfId="3" applyNumberFormat="1" applyFont="1" applyFill="1" applyBorder="1" applyAlignment="1">
      <alignment vertical="center"/>
    </xf>
    <xf numFmtId="3" fontId="10" fillId="2" borderId="3" xfId="3" applyNumberFormat="1" applyFont="1" applyFill="1" applyBorder="1" applyAlignment="1">
      <alignment vertical="center"/>
    </xf>
    <xf numFmtId="165" fontId="10" fillId="2" borderId="3" xfId="3" applyNumberFormat="1" applyFont="1" applyFill="1" applyBorder="1" applyAlignment="1">
      <alignment horizontal="center" vertical="center"/>
    </xf>
    <xf numFmtId="0" fontId="10" fillId="2" borderId="3" xfId="0" applyFont="1" applyFill="1" applyBorder="1" applyAlignment="1">
      <alignment horizontal="right" vertical="center"/>
    </xf>
    <xf numFmtId="165" fontId="10" fillId="2" borderId="3" xfId="3" applyNumberFormat="1" applyFont="1" applyFill="1" applyBorder="1" applyAlignment="1">
      <alignment horizontal="right" vertical="center"/>
    </xf>
    <xf numFmtId="3" fontId="10" fillId="2" borderId="3" xfId="3" applyNumberFormat="1" applyFont="1" applyFill="1" applyBorder="1" applyAlignment="1">
      <alignment horizontal="right" vertical="center"/>
    </xf>
    <xf numFmtId="3" fontId="10" fillId="2" borderId="3" xfId="3" quotePrefix="1" applyNumberFormat="1" applyFont="1" applyFill="1" applyBorder="1" applyAlignment="1">
      <alignment horizontal="center" vertical="center"/>
    </xf>
    <xf numFmtId="0" fontId="11" fillId="2" borderId="3" xfId="0" applyFont="1" applyFill="1" applyBorder="1" applyAlignment="1">
      <alignment vertical="center"/>
    </xf>
    <xf numFmtId="3" fontId="11" fillId="2" borderId="3" xfId="0" applyNumberFormat="1" applyFont="1" applyFill="1" applyBorder="1" applyAlignment="1">
      <alignment horizontal="right" vertical="center"/>
    </xf>
    <xf numFmtId="0" fontId="11" fillId="2" borderId="3" xfId="0" applyFont="1" applyFill="1" applyBorder="1" applyAlignment="1">
      <alignment horizontal="center" vertical="center"/>
    </xf>
    <xf numFmtId="0" fontId="11" fillId="2" borderId="3" xfId="0" applyFont="1" applyFill="1" applyBorder="1" applyAlignment="1">
      <alignment vertical="center" wrapText="1"/>
    </xf>
    <xf numFmtId="165" fontId="10" fillId="3" borderId="3" xfId="3" applyNumberFormat="1" applyFont="1" applyFill="1" applyBorder="1" applyAlignment="1">
      <alignment vertical="center"/>
    </xf>
    <xf numFmtId="165" fontId="10" fillId="3" borderId="3" xfId="3" applyNumberFormat="1" applyFont="1" applyFill="1" applyBorder="1" applyAlignment="1">
      <alignment horizontal="right" vertical="center"/>
    </xf>
    <xf numFmtId="165" fontId="0" fillId="0" borderId="0" xfId="0" applyNumberFormat="1" applyAlignment="1"/>
    <xf numFmtId="165" fontId="11" fillId="2" borderId="3" xfId="0" applyNumberFormat="1" applyFont="1" applyFill="1" applyBorder="1" applyAlignment="1">
      <alignment vertical="center"/>
    </xf>
    <xf numFmtId="164" fontId="0" fillId="0" borderId="0" xfId="1" applyNumberFormat="1" applyFont="1" applyAlignment="1">
      <alignment vertical="center"/>
    </xf>
    <xf numFmtId="165" fontId="0" fillId="0" borderId="0" xfId="0" applyNumberFormat="1" applyAlignment="1">
      <alignment vertical="center"/>
    </xf>
    <xf numFmtId="165" fontId="11" fillId="4" borderId="3" xfId="0" applyNumberFormat="1" applyFont="1" applyFill="1" applyBorder="1" applyAlignment="1">
      <alignment vertical="center"/>
    </xf>
    <xf numFmtId="165" fontId="10" fillId="4" borderId="3" xfId="0" applyNumberFormat="1" applyFont="1" applyFill="1" applyBorder="1" applyAlignment="1">
      <alignment vertical="center"/>
    </xf>
    <xf numFmtId="165" fontId="10" fillId="4" borderId="3" xfId="3" applyNumberFormat="1" applyFont="1" applyFill="1" applyBorder="1" applyAlignment="1">
      <alignment vertical="center"/>
    </xf>
    <xf numFmtId="165" fontId="10" fillId="4" borderId="3" xfId="3" applyNumberFormat="1" applyFont="1" applyFill="1" applyBorder="1" applyAlignment="1">
      <alignment horizontal="center" vertical="center"/>
    </xf>
    <xf numFmtId="165" fontId="10" fillId="4" borderId="3" xfId="0" applyNumberFormat="1" applyFont="1" applyFill="1" applyBorder="1" applyAlignment="1">
      <alignment horizontal="right" vertical="center"/>
    </xf>
    <xf numFmtId="165" fontId="10" fillId="4" borderId="3" xfId="3" applyNumberFormat="1" applyFont="1" applyFill="1" applyBorder="1" applyAlignment="1">
      <alignment horizontal="right" vertical="center"/>
    </xf>
    <xf numFmtId="3" fontId="10" fillId="4" borderId="3" xfId="3" quotePrefix="1" applyNumberFormat="1" applyFont="1" applyFill="1" applyBorder="1" applyAlignment="1">
      <alignment horizontal="center" vertical="center"/>
    </xf>
    <xf numFmtId="3" fontId="10" fillId="2" borderId="3" xfId="0" applyNumberFormat="1" applyFont="1" applyFill="1" applyBorder="1" applyAlignment="1">
      <alignment horizontal="right" vertical="center"/>
    </xf>
    <xf numFmtId="0" fontId="11" fillId="2" borderId="3" xfId="0" applyFont="1" applyFill="1" applyBorder="1" applyAlignment="1">
      <alignment horizontal="left" vertical="center" wrapText="1"/>
    </xf>
    <xf numFmtId="0" fontId="11" fillId="2" borderId="6" xfId="0" applyFont="1" applyFill="1" applyBorder="1" applyAlignment="1">
      <alignment horizontal="center" vertical="center"/>
    </xf>
    <xf numFmtId="0" fontId="10" fillId="2" borderId="3" xfId="0" applyFont="1" applyFill="1" applyBorder="1" applyAlignment="1">
      <alignment horizontal="left" vertical="center" wrapText="1"/>
    </xf>
    <xf numFmtId="0" fontId="8" fillId="2" borderId="2" xfId="0" applyFont="1" applyFill="1" applyBorder="1" applyAlignment="1">
      <alignment horizontal="left" vertical="center" wrapText="1"/>
    </xf>
    <xf numFmtId="0" fontId="10" fillId="2" borderId="3" xfId="0" applyFont="1" applyFill="1" applyBorder="1" applyAlignment="1">
      <alignment horizontal="center" vertical="center"/>
    </xf>
    <xf numFmtId="165" fontId="11" fillId="2" borderId="3" xfId="0" applyNumberFormat="1" applyFont="1" applyFill="1" applyBorder="1" applyAlignment="1">
      <alignment vertical="center" wrapText="1"/>
    </xf>
    <xf numFmtId="165" fontId="10" fillId="2" borderId="3" xfId="0" applyNumberFormat="1" applyFont="1" applyFill="1" applyBorder="1" applyAlignment="1">
      <alignment vertical="center"/>
    </xf>
    <xf numFmtId="165" fontId="10" fillId="2" borderId="3" xfId="0" applyNumberFormat="1" applyFont="1" applyFill="1" applyBorder="1" applyAlignment="1">
      <alignment horizontal="right" vertical="center"/>
    </xf>
    <xf numFmtId="165" fontId="11" fillId="2" borderId="3" xfId="3" applyNumberFormat="1" applyFont="1" applyFill="1" applyBorder="1" applyAlignment="1">
      <alignment horizontal="center" vertical="center"/>
    </xf>
    <xf numFmtId="0" fontId="11" fillId="2" borderId="1" xfId="3" applyFont="1" applyFill="1" applyBorder="1" applyAlignment="1">
      <alignment horizontal="left" vertical="center" wrapText="1"/>
    </xf>
    <xf numFmtId="0" fontId="11" fillId="2" borderId="4" xfId="3" applyFont="1" applyFill="1" applyBorder="1" applyAlignment="1">
      <alignment horizontal="left" vertical="center" wrapText="1"/>
    </xf>
    <xf numFmtId="0" fontId="11" fillId="2" borderId="2" xfId="3" applyFont="1" applyFill="1" applyBorder="1" applyAlignment="1">
      <alignment horizontal="left" vertical="center" wrapText="1"/>
    </xf>
    <xf numFmtId="0" fontId="10" fillId="2" borderId="3" xfId="3" quotePrefix="1" applyFont="1" applyFill="1" applyBorder="1" applyAlignment="1">
      <alignment horizontal="center" vertical="center"/>
    </xf>
    <xf numFmtId="0" fontId="10" fillId="2" borderId="3" xfId="3" applyFont="1" applyFill="1" applyBorder="1" applyAlignment="1">
      <alignment horizontal="left" vertical="center" wrapText="1"/>
    </xf>
    <xf numFmtId="0" fontId="10" fillId="2" borderId="5" xfId="3" applyFont="1" applyFill="1" applyBorder="1" applyAlignment="1">
      <alignment horizontal="left" vertical="center" wrapText="1"/>
    </xf>
    <xf numFmtId="0" fontId="10" fillId="2" borderId="1" xfId="3" applyFont="1" applyFill="1" applyBorder="1" applyAlignment="1">
      <alignment horizontal="left" vertical="center" wrapText="1"/>
    </xf>
    <xf numFmtId="0" fontId="10" fillId="2" borderId="7" xfId="3" applyFont="1" applyFill="1" applyBorder="1" applyAlignment="1">
      <alignment horizontal="left" vertical="center" wrapText="1"/>
    </xf>
    <xf numFmtId="0" fontId="10" fillId="2" borderId="4" xfId="3" applyFont="1" applyFill="1" applyBorder="1" applyAlignment="1">
      <alignment horizontal="left" vertical="center" wrapText="1"/>
    </xf>
    <xf numFmtId="0" fontId="10" fillId="2" borderId="2" xfId="3" applyFont="1" applyFill="1" applyBorder="1" applyAlignment="1">
      <alignment horizontal="left" vertical="center" wrapText="1"/>
    </xf>
    <xf numFmtId="0" fontId="10" fillId="2" borderId="8" xfId="3" applyFont="1" applyFill="1" applyBorder="1" applyAlignment="1">
      <alignment horizontal="left" vertical="center" wrapText="1"/>
    </xf>
    <xf numFmtId="165" fontId="10" fillId="3" borderId="3" xfId="3" applyNumberFormat="1" applyFont="1" applyFill="1" applyBorder="1" applyAlignment="1">
      <alignment horizontal="center" vertical="center"/>
    </xf>
    <xf numFmtId="0" fontId="10" fillId="2" borderId="3" xfId="4" applyFont="1" applyFill="1" applyBorder="1" applyAlignment="1">
      <alignment horizontal="center" vertical="center"/>
    </xf>
    <xf numFmtId="0" fontId="10" fillId="3" borderId="3" xfId="4" applyFont="1" applyFill="1" applyBorder="1" applyAlignment="1">
      <alignment horizontal="center" vertical="center"/>
    </xf>
    <xf numFmtId="0" fontId="10" fillId="4" borderId="3" xfId="3" quotePrefix="1" applyFont="1" applyFill="1" applyBorder="1" applyAlignment="1">
      <alignment horizontal="center" vertical="center"/>
    </xf>
    <xf numFmtId="0" fontId="10" fillId="2" borderId="1" xfId="5" quotePrefix="1" applyNumberFormat="1" applyFont="1" applyFill="1" applyBorder="1" applyAlignment="1">
      <alignment horizontal="left" vertical="center" wrapText="1"/>
    </xf>
    <xf numFmtId="0" fontId="10" fillId="2" borderId="4" xfId="5" quotePrefix="1" applyNumberFormat="1" applyFont="1" applyFill="1" applyBorder="1" applyAlignment="1">
      <alignment horizontal="left" vertical="center" wrapText="1"/>
    </xf>
    <xf numFmtId="0" fontId="10" fillId="2" borderId="3" xfId="3" applyFont="1" applyFill="1" applyBorder="1" applyAlignment="1">
      <alignment horizontal="center" vertical="center"/>
    </xf>
    <xf numFmtId="0" fontId="0" fillId="0" borderId="0" xfId="0" applyFill="1" applyAlignment="1"/>
    <xf numFmtId="164" fontId="0" fillId="0" borderId="0" xfId="1" applyNumberFormat="1" applyFont="1" applyFill="1" applyAlignment="1"/>
    <xf numFmtId="165" fontId="11" fillId="3" borderId="3" xfId="3" applyNumberFormat="1" applyFont="1" applyFill="1" applyBorder="1" applyAlignment="1">
      <alignment vertical="center"/>
    </xf>
    <xf numFmtId="165" fontId="10" fillId="3" borderId="3" xfId="0" applyNumberFormat="1" applyFont="1" applyFill="1" applyBorder="1" applyAlignment="1">
      <alignment vertical="center"/>
    </xf>
    <xf numFmtId="165" fontId="10" fillId="3" borderId="3" xfId="0" applyNumberFormat="1" applyFont="1" applyFill="1" applyBorder="1" applyAlignment="1">
      <alignment horizontal="right" vertical="center"/>
    </xf>
    <xf numFmtId="0" fontId="10" fillId="2" borderId="1" xfId="4" applyFont="1" applyFill="1" applyBorder="1" applyAlignment="1">
      <alignment horizontal="left" vertical="center" wrapText="1"/>
    </xf>
    <xf numFmtId="0" fontId="10" fillId="2" borderId="4" xfId="4" applyFont="1" applyFill="1" applyBorder="1" applyAlignment="1">
      <alignment horizontal="left" vertical="center" wrapText="1"/>
    </xf>
    <xf numFmtId="0" fontId="10" fillId="2" borderId="2" xfId="4" applyFont="1" applyFill="1" applyBorder="1" applyAlignment="1">
      <alignment horizontal="left" vertical="center" wrapText="1"/>
    </xf>
    <xf numFmtId="164" fontId="0" fillId="5" borderId="0" xfId="1" applyNumberFormat="1" applyFont="1" applyFill="1" applyAlignment="1"/>
    <xf numFmtId="165" fontId="11" fillId="2" borderId="3" xfId="3" applyNumberFormat="1" applyFont="1" applyFill="1" applyBorder="1" applyAlignment="1">
      <alignment vertical="center"/>
    </xf>
    <xf numFmtId="164" fontId="10" fillId="2" borderId="3" xfId="1" applyNumberFormat="1" applyFont="1" applyFill="1" applyBorder="1" applyAlignment="1">
      <alignment horizontal="center" vertical="center"/>
    </xf>
    <xf numFmtId="164" fontId="10" fillId="2" borderId="3" xfId="1" applyNumberFormat="1" applyFont="1" applyFill="1" applyBorder="1" applyAlignment="1">
      <alignment horizontal="right" vertical="center"/>
    </xf>
    <xf numFmtId="164" fontId="10" fillId="2" borderId="3" xfId="4" applyNumberFormat="1" applyFont="1" applyFill="1" applyBorder="1" applyAlignment="1">
      <alignment horizontal="center" vertical="center"/>
    </xf>
    <xf numFmtId="164" fontId="10" fillId="2" borderId="3" xfId="4" applyNumberFormat="1" applyFont="1" applyFill="1" applyBorder="1" applyAlignment="1">
      <alignment horizontal="right" vertical="center"/>
    </xf>
    <xf numFmtId="164" fontId="2" fillId="0" borderId="0" xfId="1" applyNumberFormat="1" applyFont="1" applyAlignment="1"/>
    <xf numFmtId="0" fontId="11" fillId="2" borderId="1" xfId="5" applyNumberFormat="1" applyFont="1" applyFill="1" applyBorder="1" applyAlignment="1">
      <alignment horizontal="left" vertical="center" wrapText="1"/>
    </xf>
    <xf numFmtId="0" fontId="11" fillId="2" borderId="4" xfId="5" applyNumberFormat="1" applyFont="1" applyFill="1" applyBorder="1" applyAlignment="1">
      <alignment horizontal="left" vertical="center" wrapText="1"/>
    </xf>
    <xf numFmtId="0" fontId="11" fillId="2" borderId="2" xfId="5" applyNumberFormat="1" applyFont="1" applyFill="1" applyBorder="1" applyAlignment="1">
      <alignment horizontal="left" vertical="center" wrapText="1"/>
    </xf>
    <xf numFmtId="0" fontId="0" fillId="0" borderId="0" xfId="0" applyFill="1" applyAlignment="1">
      <alignment vertical="center"/>
    </xf>
    <xf numFmtId="164" fontId="0" fillId="0" borderId="0" xfId="1" applyNumberFormat="1" applyFont="1" applyFill="1" applyAlignment="1">
      <alignment vertical="center"/>
    </xf>
    <xf numFmtId="165" fontId="0" fillId="0" borderId="0" xfId="0" applyNumberFormat="1" applyFill="1" applyAlignment="1">
      <alignment vertical="center"/>
    </xf>
    <xf numFmtId="165" fontId="11" fillId="3" borderId="3" xfId="3" applyNumberFormat="1" applyFont="1" applyFill="1" applyBorder="1" applyAlignment="1">
      <alignment horizontal="center" vertical="center"/>
    </xf>
    <xf numFmtId="165" fontId="11" fillId="2" borderId="3" xfId="3" applyNumberFormat="1" applyFont="1" applyFill="1" applyBorder="1" applyAlignment="1">
      <alignment horizontal="right" vertical="center"/>
    </xf>
    <xf numFmtId="3" fontId="8" fillId="2" borderId="3" xfId="0" applyNumberFormat="1" applyFont="1" applyFill="1" applyBorder="1" applyAlignment="1">
      <alignment vertical="center"/>
    </xf>
    <xf numFmtId="3" fontId="8" fillId="2" borderId="3" xfId="0" applyNumberFormat="1" applyFont="1" applyFill="1" applyBorder="1" applyAlignment="1">
      <alignment horizontal="right" vertical="center"/>
    </xf>
    <xf numFmtId="3" fontId="10" fillId="2" borderId="3" xfId="0" applyNumberFormat="1" applyFont="1" applyFill="1" applyBorder="1" applyAlignment="1">
      <alignment vertical="center"/>
    </xf>
    <xf numFmtId="0" fontId="11" fillId="0" borderId="3" xfId="0" applyFont="1" applyBorder="1" applyAlignment="1">
      <alignment vertical="center"/>
    </xf>
    <xf numFmtId="0" fontId="10" fillId="0" borderId="3" xfId="0" applyFont="1" applyBorder="1" applyAlignment="1">
      <alignment vertical="center"/>
    </xf>
    <xf numFmtId="165" fontId="10" fillId="0" borderId="3" xfId="3" applyNumberFormat="1" applyFont="1" applyFill="1" applyBorder="1" applyAlignment="1">
      <alignment vertical="center"/>
    </xf>
    <xf numFmtId="165" fontId="10" fillId="0" borderId="3" xfId="3" applyNumberFormat="1" applyFont="1" applyFill="1" applyBorder="1" applyAlignment="1">
      <alignment horizontal="center" vertical="center"/>
    </xf>
    <xf numFmtId="0" fontId="10" fillId="0" borderId="3" xfId="0" applyFont="1" applyBorder="1" applyAlignment="1">
      <alignment horizontal="right" vertical="center"/>
    </xf>
    <xf numFmtId="165" fontId="10" fillId="0" borderId="3" xfId="3" applyNumberFormat="1" applyFont="1" applyFill="1" applyBorder="1" applyAlignment="1">
      <alignment horizontal="right" vertical="center"/>
    </xf>
    <xf numFmtId="0" fontId="10" fillId="0" borderId="3" xfId="3" quotePrefix="1" applyFont="1" applyFill="1" applyBorder="1" applyAlignment="1">
      <alignment horizontal="center" vertical="center"/>
    </xf>
    <xf numFmtId="0" fontId="10" fillId="0" borderId="1" xfId="3" applyFont="1" applyFill="1" applyBorder="1" applyAlignment="1">
      <alignment horizontal="left" vertical="center" wrapText="1"/>
    </xf>
    <xf numFmtId="0" fontId="10" fillId="0" borderId="4" xfId="3" applyFont="1" applyFill="1" applyBorder="1" applyAlignment="1">
      <alignment horizontal="left" vertical="center" wrapText="1"/>
    </xf>
    <xf numFmtId="0" fontId="10" fillId="0" borderId="2" xfId="3"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165" fontId="11" fillId="2" borderId="3" xfId="4" applyNumberFormat="1" applyFont="1" applyFill="1" applyBorder="1" applyAlignment="1">
      <alignment horizontal="center" vertical="center"/>
    </xf>
    <xf numFmtId="0" fontId="0" fillId="6" borderId="0" xfId="0" applyFill="1" applyAlignment="1"/>
    <xf numFmtId="165" fontId="11" fillId="3" borderId="3" xfId="4" applyNumberFormat="1" applyFont="1" applyFill="1" applyBorder="1" applyAlignment="1">
      <alignment horizontal="right" vertical="center"/>
    </xf>
    <xf numFmtId="165" fontId="11" fillId="3" borderId="3" xfId="3" applyNumberFormat="1" applyFont="1" applyFill="1" applyBorder="1" applyAlignment="1">
      <alignment horizontal="right" vertical="center"/>
    </xf>
    <xf numFmtId="0" fontId="11" fillId="2" borderId="3" xfId="4" applyFont="1" applyFill="1" applyBorder="1" applyAlignment="1">
      <alignment horizontal="center" vertical="center"/>
    </xf>
    <xf numFmtId="165" fontId="11" fillId="3" borderId="3" xfId="4" applyNumberFormat="1" applyFont="1" applyFill="1" applyBorder="1" applyAlignment="1">
      <alignment horizontal="center" vertical="center"/>
    </xf>
    <xf numFmtId="41" fontId="10" fillId="2" borderId="3" xfId="2" applyFont="1" applyFill="1" applyBorder="1" applyAlignment="1">
      <alignment horizontal="right" vertical="center"/>
    </xf>
    <xf numFmtId="164" fontId="10" fillId="3" borderId="3" xfId="1" applyNumberFormat="1" applyFont="1" applyFill="1" applyBorder="1" applyAlignment="1">
      <alignment horizontal="right" vertical="center"/>
    </xf>
    <xf numFmtId="164" fontId="11" fillId="4" borderId="3" xfId="0" applyNumberFormat="1" applyFont="1" applyFill="1" applyBorder="1" applyAlignment="1">
      <alignment vertical="center"/>
    </xf>
    <xf numFmtId="164" fontId="10" fillId="4" borderId="3" xfId="0" applyNumberFormat="1" applyFont="1" applyFill="1" applyBorder="1" applyAlignment="1">
      <alignment vertical="center"/>
    </xf>
    <xf numFmtId="164" fontId="10" fillId="4" borderId="3" xfId="1" applyNumberFormat="1" applyFont="1" applyFill="1" applyBorder="1" applyAlignment="1">
      <alignment horizontal="right" vertical="center"/>
    </xf>
    <xf numFmtId="164" fontId="10" fillId="4" borderId="3" xfId="0" applyNumberFormat="1" applyFont="1" applyFill="1" applyBorder="1" applyAlignment="1">
      <alignment horizontal="right" vertical="center"/>
    </xf>
    <xf numFmtId="0" fontId="11" fillId="4" borderId="3" xfId="0" applyFont="1" applyFill="1" applyBorder="1" applyAlignment="1">
      <alignment vertical="center"/>
    </xf>
    <xf numFmtId="0" fontId="6" fillId="4" borderId="3" xfId="0" applyFont="1" applyFill="1" applyBorder="1" applyAlignment="1">
      <alignment vertical="center"/>
    </xf>
    <xf numFmtId="165" fontId="6" fillId="0" borderId="3" xfId="3" applyNumberFormat="1" applyFont="1" applyFill="1" applyBorder="1" applyAlignment="1">
      <alignment horizontal="right" vertical="center"/>
    </xf>
    <xf numFmtId="0" fontId="10" fillId="0" borderId="3" xfId="3" applyFont="1" applyFill="1" applyBorder="1" applyAlignment="1">
      <alignment horizontal="center" vertical="top"/>
    </xf>
    <xf numFmtId="0" fontId="6" fillId="0" borderId="3" xfId="0" applyFont="1" applyBorder="1" applyAlignment="1">
      <alignment horizontal="right" vertical="center"/>
    </xf>
    <xf numFmtId="9" fontId="10" fillId="0" borderId="3" xfId="3" applyNumberFormat="1" applyFont="1" applyFill="1" applyBorder="1" applyAlignment="1">
      <alignment horizontal="center" vertical="top"/>
    </xf>
    <xf numFmtId="0" fontId="10" fillId="0" borderId="4" xfId="3" applyFont="1" applyFill="1" applyBorder="1" applyAlignment="1">
      <alignment vertical="center" wrapText="1"/>
    </xf>
    <xf numFmtId="0" fontId="10" fillId="0" borderId="2" xfId="3" applyFont="1" applyFill="1" applyBorder="1" applyAlignment="1">
      <alignment vertical="center" wrapText="1"/>
    </xf>
    <xf numFmtId="164" fontId="0" fillId="0" borderId="0" xfId="0" applyNumberFormat="1" applyAlignment="1">
      <alignment vertical="center"/>
    </xf>
    <xf numFmtId="164" fontId="6" fillId="4" borderId="3" xfId="0" applyNumberFormat="1" applyFont="1" applyFill="1" applyBorder="1" applyAlignment="1">
      <alignment vertical="center"/>
    </xf>
    <xf numFmtId="164" fontId="6" fillId="4" borderId="3" xfId="1" applyNumberFormat="1" applyFont="1" applyFill="1" applyBorder="1" applyAlignment="1">
      <alignment horizontal="right" vertical="center"/>
    </xf>
    <xf numFmtId="9" fontId="10" fillId="4" borderId="3" xfId="3" applyNumberFormat="1" applyFont="1" applyFill="1" applyBorder="1" applyAlignment="1">
      <alignment horizontal="center" vertical="center"/>
    </xf>
    <xf numFmtId="0" fontId="6" fillId="4" borderId="3" xfId="3" quotePrefix="1" applyFont="1" applyFill="1" applyBorder="1" applyAlignment="1">
      <alignment horizontal="center" vertical="center"/>
    </xf>
    <xf numFmtId="0" fontId="11" fillId="0" borderId="3" xfId="0" applyFont="1" applyBorder="1" applyAlignment="1">
      <alignment horizontal="center" vertical="center"/>
    </xf>
    <xf numFmtId="0" fontId="6" fillId="0" borderId="3" xfId="0" applyFont="1" applyBorder="1" applyAlignment="1">
      <alignment horizontal="center" vertical="center"/>
    </xf>
    <xf numFmtId="0" fontId="6" fillId="0" borderId="3" xfId="0" quotePrefix="1" applyFont="1" applyFill="1" applyBorder="1" applyAlignment="1">
      <alignment horizontal="center" vertical="center"/>
    </xf>
    <xf numFmtId="0" fontId="7" fillId="0" borderId="3" xfId="0" quotePrefix="1" applyFont="1" applyFill="1" applyBorder="1" applyAlignment="1">
      <alignment horizontal="center" vertical="center"/>
    </xf>
    <xf numFmtId="0" fontId="7" fillId="0" borderId="3" xfId="0" quotePrefix="1" applyFont="1" applyFill="1" applyBorder="1" applyAlignment="1">
      <alignment horizontal="center" vertical="top"/>
    </xf>
    <xf numFmtId="164" fontId="0" fillId="0" borderId="0" xfId="0" applyNumberFormat="1" applyAlignment="1"/>
    <xf numFmtId="0" fontId="6" fillId="0" borderId="3" xfId="0" applyFont="1" applyBorder="1" applyAlignment="1">
      <alignment vertical="center"/>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top" wrapText="1"/>
    </xf>
    <xf numFmtId="0" fontId="7" fillId="0" borderId="3" xfId="0" quotePrefix="1" applyFont="1" applyFill="1" applyBorder="1" applyAlignment="1">
      <alignment horizontal="center" vertical="center" wrapText="1"/>
    </xf>
    <xf numFmtId="164" fontId="13" fillId="0" borderId="0" xfId="1" applyNumberFormat="1" applyFont="1" applyFill="1" applyAlignment="1">
      <alignment vertical="top" wrapText="1"/>
    </xf>
    <xf numFmtId="0" fontId="13" fillId="0" borderId="0" xfId="3" applyFont="1" applyFill="1" applyAlignment="1">
      <alignment vertical="top" wrapText="1"/>
    </xf>
    <xf numFmtId="0" fontId="10" fillId="0" borderId="3" xfId="0" applyFont="1" applyBorder="1" applyAlignment="1">
      <alignment vertical="center" wrapText="1"/>
    </xf>
    <xf numFmtId="3" fontId="10" fillId="3" borderId="3" xfId="3" applyNumberFormat="1" applyFont="1" applyFill="1" applyBorder="1" applyAlignment="1">
      <alignment horizontal="right" vertical="center"/>
    </xf>
    <xf numFmtId="3" fontId="10" fillId="3" borderId="3" xfId="3" applyNumberFormat="1" applyFont="1" applyFill="1" applyBorder="1" applyAlignment="1">
      <alignment vertical="center"/>
    </xf>
    <xf numFmtId="0" fontId="11" fillId="2" borderId="2" xfId="3" applyFont="1" applyFill="1" applyBorder="1" applyAlignment="1">
      <alignment horizontal="left" vertical="center" wrapText="1"/>
    </xf>
    <xf numFmtId="0" fontId="11" fillId="2" borderId="4" xfId="3" applyFont="1" applyFill="1" applyBorder="1" applyAlignment="1">
      <alignment horizontal="left" vertical="center" wrapText="1"/>
    </xf>
    <xf numFmtId="0" fontId="11" fillId="2" borderId="1" xfId="3" applyFont="1" applyFill="1" applyBorder="1" applyAlignment="1">
      <alignment horizontal="left" vertical="center" wrapText="1"/>
    </xf>
    <xf numFmtId="164" fontId="0" fillId="0" borderId="3" xfId="0" applyNumberFormat="1" applyBorder="1" applyAlignment="1">
      <alignment horizontal="center" vertical="top"/>
    </xf>
    <xf numFmtId="0" fontId="0" fillId="0" borderId="3" xfId="0" applyBorder="1" applyAlignment="1">
      <alignment horizontal="center" vertical="top"/>
    </xf>
    <xf numFmtId="0" fontId="11" fillId="2" borderId="2" xfId="3" applyFont="1" applyFill="1" applyBorder="1" applyAlignment="1">
      <alignment horizontal="left" vertical="top" wrapText="1"/>
    </xf>
    <xf numFmtId="0" fontId="11" fillId="2" borderId="4" xfId="3" applyFont="1" applyFill="1" applyBorder="1" applyAlignment="1">
      <alignment horizontal="left" vertical="top" wrapText="1"/>
    </xf>
    <xf numFmtId="0" fontId="11" fillId="2" borderId="1" xfId="3" applyFont="1" applyFill="1" applyBorder="1" applyAlignment="1">
      <alignment horizontal="left" vertical="top" wrapText="1"/>
    </xf>
    <xf numFmtId="164" fontId="0" fillId="0" borderId="0" xfId="0" applyNumberFormat="1" applyAlignment="1">
      <alignment horizontal="center"/>
    </xf>
    <xf numFmtId="0" fontId="0" fillId="0" borderId="0" xfId="0" applyAlignment="1">
      <alignment horizontal="center"/>
    </xf>
    <xf numFmtId="0" fontId="11" fillId="4" borderId="2" xfId="3" applyFont="1" applyFill="1" applyBorder="1" applyAlignment="1">
      <alignment horizontal="left" vertical="center" wrapText="1"/>
    </xf>
    <xf numFmtId="0" fontId="11" fillId="4" borderId="4" xfId="3" applyFont="1" applyFill="1" applyBorder="1" applyAlignment="1">
      <alignment horizontal="left" vertical="center" wrapText="1"/>
    </xf>
    <xf numFmtId="0" fontId="11" fillId="4" borderId="1" xfId="3"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2" xfId="3" applyFont="1" applyFill="1" applyBorder="1" applyAlignment="1">
      <alignment horizontal="left" vertical="center" wrapText="1"/>
    </xf>
    <xf numFmtId="0" fontId="10" fillId="2" borderId="4" xfId="3" applyFont="1" applyFill="1" applyBorder="1" applyAlignment="1">
      <alignment horizontal="left" vertical="center" wrapText="1"/>
    </xf>
    <xf numFmtId="0" fontId="10" fillId="2" borderId="1" xfId="3" applyFont="1" applyFill="1" applyBorder="1" applyAlignment="1">
      <alignment horizontal="left" vertical="center" wrapText="1"/>
    </xf>
    <xf numFmtId="0" fontId="11" fillId="2" borderId="2" xfId="3" applyFont="1" applyFill="1" applyBorder="1" applyAlignment="1">
      <alignment vertical="center" wrapText="1"/>
    </xf>
    <xf numFmtId="0" fontId="11" fillId="2" borderId="4" xfId="3" applyFont="1" applyFill="1" applyBorder="1" applyAlignment="1">
      <alignment vertical="center" wrapText="1"/>
    </xf>
    <xf numFmtId="0" fontId="11" fillId="2" borderId="1" xfId="3" applyFont="1" applyFill="1" applyBorder="1" applyAlignment="1">
      <alignment vertical="center" wrapText="1"/>
    </xf>
    <xf numFmtId="0" fontId="10" fillId="4" borderId="2" xfId="3" applyFont="1" applyFill="1" applyBorder="1" applyAlignment="1">
      <alignment horizontal="left" vertical="center" wrapText="1"/>
    </xf>
    <xf numFmtId="0" fontId="10" fillId="4" borderId="4" xfId="3" applyFont="1" applyFill="1" applyBorder="1" applyAlignment="1">
      <alignment horizontal="left" vertical="center" wrapText="1"/>
    </xf>
    <xf numFmtId="0" fontId="10" fillId="4" borderId="1" xfId="3" applyFont="1" applyFill="1" applyBorder="1" applyAlignment="1">
      <alignment horizontal="left" vertical="center" wrapText="1"/>
    </xf>
    <xf numFmtId="0" fontId="10" fillId="2" borderId="2" xfId="4" applyFont="1" applyFill="1" applyBorder="1" applyAlignment="1">
      <alignment horizontal="left" vertical="center" wrapText="1"/>
    </xf>
    <xf numFmtId="0" fontId="10" fillId="2" borderId="4" xfId="4" applyFont="1" applyFill="1" applyBorder="1" applyAlignment="1">
      <alignment horizontal="left" vertical="center" wrapText="1"/>
    </xf>
    <xf numFmtId="0" fontId="10" fillId="2" borderId="1" xfId="4" applyFont="1" applyFill="1" applyBorder="1" applyAlignment="1">
      <alignment horizontal="left" vertical="center" wrapText="1"/>
    </xf>
    <xf numFmtId="0" fontId="10" fillId="2" borderId="2" xfId="4" quotePrefix="1" applyFont="1" applyFill="1" applyBorder="1" applyAlignment="1">
      <alignment horizontal="left" vertical="center" wrapText="1"/>
    </xf>
    <xf numFmtId="0" fontId="10" fillId="2" borderId="4" xfId="4" quotePrefix="1" applyFont="1" applyFill="1" applyBorder="1" applyAlignment="1">
      <alignment horizontal="left" vertical="center" wrapText="1"/>
    </xf>
    <xf numFmtId="0" fontId="10" fillId="2" borderId="1" xfId="4" quotePrefix="1" applyFont="1" applyFill="1" applyBorder="1" applyAlignment="1">
      <alignment horizontal="left" vertical="center" wrapText="1"/>
    </xf>
    <xf numFmtId="0" fontId="10" fillId="2" borderId="2" xfId="5" quotePrefix="1" applyNumberFormat="1" applyFont="1" applyFill="1" applyBorder="1" applyAlignment="1">
      <alignment horizontal="left" vertical="center" wrapText="1"/>
    </xf>
    <xf numFmtId="0" fontId="10" fillId="2" borderId="4" xfId="5" quotePrefix="1" applyNumberFormat="1" applyFont="1" applyFill="1" applyBorder="1" applyAlignment="1">
      <alignment horizontal="left" vertical="center" wrapText="1"/>
    </xf>
    <xf numFmtId="0" fontId="10" fillId="2" borderId="1" xfId="5" quotePrefix="1" applyNumberFormat="1" applyFont="1" applyFill="1" applyBorder="1" applyAlignment="1">
      <alignment horizontal="left" vertical="center" wrapText="1"/>
    </xf>
    <xf numFmtId="0" fontId="11" fillId="2" borderId="2" xfId="5" applyNumberFormat="1" applyFont="1" applyFill="1" applyBorder="1" applyAlignment="1">
      <alignment horizontal="left" vertical="center" wrapText="1"/>
    </xf>
    <xf numFmtId="0" fontId="11" fillId="2" borderId="4" xfId="5" applyNumberFormat="1" applyFont="1" applyFill="1" applyBorder="1" applyAlignment="1">
      <alignment horizontal="left" vertical="center" wrapText="1"/>
    </xf>
    <xf numFmtId="0" fontId="11" fillId="2" borderId="1" xfId="5" applyNumberFormat="1" applyFont="1" applyFill="1" applyBorder="1" applyAlignment="1">
      <alignment horizontal="left" vertical="center" wrapText="1"/>
    </xf>
    <xf numFmtId="0" fontId="10" fillId="0" borderId="2" xfId="3" applyFont="1" applyFill="1" applyBorder="1" applyAlignment="1">
      <alignment horizontal="left" vertical="center" wrapText="1"/>
    </xf>
    <xf numFmtId="0" fontId="10" fillId="0" borderId="4" xfId="3" applyFont="1" applyFill="1" applyBorder="1" applyAlignment="1">
      <alignment horizontal="left" vertical="center" wrapText="1"/>
    </xf>
    <xf numFmtId="0" fontId="10" fillId="0" borderId="1" xfId="3"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4" borderId="2" xfId="3" applyFont="1" applyFill="1" applyBorder="1" applyAlignment="1">
      <alignment horizontal="left" vertical="center" wrapText="1"/>
    </xf>
    <xf numFmtId="0" fontId="6" fillId="4" borderId="4" xfId="3" applyFont="1" applyFill="1" applyBorder="1" applyAlignment="1">
      <alignment horizontal="left" vertical="center" wrapText="1"/>
    </xf>
    <xf numFmtId="0" fontId="6" fillId="4" borderId="1" xfId="3" applyFont="1" applyFill="1" applyBorder="1" applyAlignment="1">
      <alignment horizontal="left" vertical="center" wrapText="1"/>
    </xf>
    <xf numFmtId="0" fontId="13" fillId="0" borderId="0" xfId="3" applyFont="1" applyFill="1" applyAlignment="1">
      <alignment horizontal="center" vertical="top" wrapText="1"/>
    </xf>
    <xf numFmtId="0" fontId="13" fillId="0" borderId="0" xfId="3" applyFont="1" applyFill="1" applyAlignment="1">
      <alignment horizontal="center" vertical="top"/>
    </xf>
    <xf numFmtId="0" fontId="6" fillId="0" borderId="0" xfId="3" applyFont="1" applyFill="1" applyAlignment="1">
      <alignment horizontal="center" vertical="top"/>
    </xf>
    <xf numFmtId="0" fontId="7" fillId="0" borderId="3" xfId="0" quotePrefix="1" applyFont="1" applyFill="1" applyBorder="1" applyAlignment="1">
      <alignment horizontal="center" vertical="top"/>
    </xf>
    <xf numFmtId="0" fontId="7" fillId="0" borderId="3" xfId="0" applyFont="1" applyFill="1" applyBorder="1" applyAlignment="1">
      <alignment horizontal="center" vertical="center" wrapText="1"/>
    </xf>
    <xf numFmtId="0" fontId="6" fillId="0" borderId="3" xfId="0" applyFont="1" applyBorder="1" applyAlignment="1">
      <alignment horizontal="center"/>
    </xf>
    <xf numFmtId="0" fontId="7" fillId="0" borderId="3" xfId="0" applyFont="1" applyBorder="1" applyAlignment="1">
      <alignment horizontal="center" vertical="center"/>
    </xf>
    <xf numFmtId="0" fontId="6" fillId="0" borderId="2" xfId="0" quotePrefix="1" applyFont="1" applyFill="1" applyBorder="1" applyAlignment="1">
      <alignment horizontal="center" vertical="center"/>
    </xf>
    <xf numFmtId="0" fontId="6" fillId="0" borderId="1" xfId="0" quotePrefix="1" applyFont="1" applyFill="1" applyBorder="1" applyAlignment="1">
      <alignment horizontal="center" vertical="center"/>
    </xf>
  </cellXfs>
  <cellStyles count="6">
    <cellStyle name="Comma" xfId="1" builtinId="3"/>
    <cellStyle name="Comma [0]" xfId="2" builtinId="6"/>
    <cellStyle name="Comma [0] 3 2 2" xfId="5"/>
    <cellStyle name="Normal" xfId="0" builtinId="0"/>
    <cellStyle name="Normal 2 2 2" xfId="4"/>
    <cellStyle name="Normal 3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1"/>
  <sheetViews>
    <sheetView tabSelected="1" view="pageBreakPreview" topLeftCell="A99" zoomScale="70" zoomScaleNormal="70" zoomScaleSheetLayoutView="70" zoomScalePageLayoutView="70" workbookViewId="0">
      <selection activeCell="K78" sqref="K78"/>
    </sheetView>
  </sheetViews>
  <sheetFormatPr defaultRowHeight="15" x14ac:dyDescent="0.25"/>
  <cols>
    <col min="1" max="1" width="13.140625" style="5" customWidth="1"/>
    <col min="2" max="2" width="56.5703125" style="4" customWidth="1"/>
    <col min="3" max="3" width="16.28515625" hidden="1" customWidth="1"/>
    <col min="4" max="4" width="0.140625" customWidth="1"/>
    <col min="5" max="5" width="10.7109375" customWidth="1"/>
    <col min="6" max="6" width="12.7109375" customWidth="1"/>
    <col min="7" max="7" width="14.28515625" customWidth="1"/>
    <col min="8" max="8" width="12.85546875" customWidth="1"/>
    <col min="9" max="9" width="14.7109375" style="3" customWidth="1"/>
    <col min="10" max="10" width="10.7109375" customWidth="1"/>
    <col min="11" max="11" width="12.7109375" customWidth="1"/>
    <col min="12" max="12" width="12.5703125" bestFit="1" customWidth="1"/>
    <col min="13" max="13" width="14.5703125" customWidth="1"/>
    <col min="14" max="14" width="14.7109375" customWidth="1"/>
    <col min="15" max="15" width="60.42578125" style="2" customWidth="1"/>
    <col min="16" max="16" width="14.85546875" customWidth="1"/>
    <col min="17" max="17" width="10.5703125" bestFit="1" customWidth="1"/>
    <col min="18" max="18" width="17.28515625" style="1" customWidth="1"/>
    <col min="19" max="19" width="29.7109375" style="1" customWidth="1"/>
    <col min="20" max="20" width="21" style="1" hidden="1" customWidth="1"/>
    <col min="21" max="21" width="35.28515625" customWidth="1"/>
    <col min="22" max="22" width="26" customWidth="1"/>
    <col min="23" max="23" width="13.5703125" style="1" bestFit="1" customWidth="1"/>
    <col min="24" max="24" width="23.42578125" customWidth="1"/>
  </cols>
  <sheetData>
    <row r="1" spans="1:23" ht="23.25" customHeight="1" x14ac:dyDescent="0.25">
      <c r="A1" s="220" t="s">
        <v>291</v>
      </c>
      <c r="B1" s="220"/>
      <c r="C1" s="220"/>
      <c r="D1" s="220"/>
      <c r="E1" s="220"/>
      <c r="F1" s="220"/>
      <c r="G1" s="220"/>
      <c r="H1" s="220"/>
      <c r="I1" s="220"/>
      <c r="J1" s="220"/>
      <c r="K1" s="220"/>
      <c r="L1" s="220"/>
      <c r="M1" s="220"/>
      <c r="N1" s="220"/>
      <c r="O1" s="220"/>
      <c r="P1" s="167"/>
      <c r="Q1" s="167"/>
      <c r="R1" s="166"/>
      <c r="S1" s="166"/>
    </row>
    <row r="2" spans="1:23" ht="23.25" customHeight="1" x14ac:dyDescent="0.25">
      <c r="A2" s="221" t="s">
        <v>290</v>
      </c>
      <c r="B2" s="221"/>
      <c r="C2" s="221"/>
      <c r="D2" s="221"/>
      <c r="E2" s="221"/>
      <c r="F2" s="221"/>
      <c r="G2" s="221"/>
      <c r="H2" s="221"/>
      <c r="I2" s="221"/>
      <c r="J2" s="221"/>
      <c r="K2" s="221"/>
      <c r="L2" s="221"/>
      <c r="M2" s="221"/>
      <c r="N2" s="221"/>
      <c r="O2" s="221"/>
      <c r="P2" s="167"/>
      <c r="Q2" s="167"/>
      <c r="R2" s="166"/>
      <c r="S2" s="166"/>
    </row>
    <row r="3" spans="1:23" ht="16.5" x14ac:dyDescent="0.3">
      <c r="A3" s="20"/>
      <c r="B3" s="222"/>
      <c r="C3" s="222"/>
      <c r="D3" s="222"/>
      <c r="E3" s="18"/>
      <c r="F3" s="18"/>
      <c r="G3" s="18"/>
      <c r="H3" s="18"/>
      <c r="I3" s="26"/>
    </row>
    <row r="4" spans="1:23" ht="15.75" x14ac:dyDescent="0.25">
      <c r="A4" s="223" t="s">
        <v>289</v>
      </c>
      <c r="B4" s="224" t="s">
        <v>288</v>
      </c>
      <c r="C4" s="224"/>
      <c r="D4" s="224"/>
      <c r="E4" s="225" t="s">
        <v>287</v>
      </c>
      <c r="F4" s="225"/>
      <c r="G4" s="225"/>
      <c r="H4" s="225"/>
      <c r="I4" s="225"/>
      <c r="J4" s="225" t="s">
        <v>286</v>
      </c>
      <c r="K4" s="225"/>
      <c r="L4" s="225"/>
      <c r="M4" s="225"/>
      <c r="N4" s="225"/>
      <c r="O4" s="226" t="s">
        <v>285</v>
      </c>
    </row>
    <row r="5" spans="1:23" s="3" customFormat="1" ht="15.75" x14ac:dyDescent="0.25">
      <c r="A5" s="223"/>
      <c r="B5" s="224"/>
      <c r="C5" s="224"/>
      <c r="D5" s="224"/>
      <c r="E5" s="165" t="s">
        <v>284</v>
      </c>
      <c r="F5" s="159" t="s">
        <v>283</v>
      </c>
      <c r="G5" s="227" t="s">
        <v>282</v>
      </c>
      <c r="H5" s="228"/>
      <c r="I5" s="157" t="s">
        <v>0</v>
      </c>
      <c r="J5" s="165" t="s">
        <v>284</v>
      </c>
      <c r="K5" s="159" t="s">
        <v>283</v>
      </c>
      <c r="L5" s="227" t="s">
        <v>282</v>
      </c>
      <c r="M5" s="228"/>
      <c r="N5" s="157" t="s">
        <v>0</v>
      </c>
      <c r="O5" s="226"/>
      <c r="P5" s="3">
        <v>1130904</v>
      </c>
      <c r="R5" s="56"/>
      <c r="S5" s="56"/>
      <c r="T5" s="56"/>
      <c r="W5" s="56"/>
    </row>
    <row r="6" spans="1:23" s="27" customFormat="1" ht="15.75" x14ac:dyDescent="0.25">
      <c r="A6" s="160"/>
      <c r="B6" s="164"/>
      <c r="C6" s="163"/>
      <c r="D6" s="163"/>
      <c r="E6" s="159"/>
      <c r="F6" s="159"/>
      <c r="G6" s="159" t="s">
        <v>281</v>
      </c>
      <c r="H6" s="158" t="s">
        <v>280</v>
      </c>
      <c r="I6" s="162"/>
      <c r="J6" s="159"/>
      <c r="K6" s="159"/>
      <c r="L6" s="159" t="s">
        <v>281</v>
      </c>
      <c r="M6" s="158" t="s">
        <v>280</v>
      </c>
      <c r="N6" s="162"/>
      <c r="O6" s="226"/>
      <c r="P6" s="161">
        <f>G8-L8</f>
        <v>-9473654</v>
      </c>
      <c r="R6" s="30"/>
      <c r="S6" s="30"/>
      <c r="T6" s="30"/>
      <c r="W6" s="30"/>
    </row>
    <row r="7" spans="1:23" s="27" customFormat="1" ht="15.75" x14ac:dyDescent="0.25">
      <c r="A7" s="160">
        <v>1</v>
      </c>
      <c r="B7" s="214">
        <v>2</v>
      </c>
      <c r="C7" s="215"/>
      <c r="D7" s="216"/>
      <c r="E7" s="159">
        <v>3</v>
      </c>
      <c r="F7" s="159">
        <v>4</v>
      </c>
      <c r="G7" s="159">
        <v>5</v>
      </c>
      <c r="H7" s="158">
        <v>6</v>
      </c>
      <c r="I7" s="157">
        <v>7</v>
      </c>
      <c r="J7" s="159">
        <v>8</v>
      </c>
      <c r="K7" s="159">
        <v>9</v>
      </c>
      <c r="L7" s="159">
        <v>10</v>
      </c>
      <c r="M7" s="158">
        <v>11</v>
      </c>
      <c r="N7" s="157">
        <v>12</v>
      </c>
      <c r="O7" s="156"/>
      <c r="R7" s="30"/>
      <c r="S7" s="30"/>
      <c r="T7" s="30"/>
      <c r="W7" s="30"/>
    </row>
    <row r="8" spans="1:23" s="3" customFormat="1" ht="39.950000000000003" customHeight="1" x14ac:dyDescent="0.25">
      <c r="A8" s="155" t="s">
        <v>279</v>
      </c>
      <c r="B8" s="217" t="s">
        <v>278</v>
      </c>
      <c r="C8" s="218"/>
      <c r="D8" s="219"/>
      <c r="E8" s="154"/>
      <c r="F8" s="154"/>
      <c r="G8" s="153">
        <f>G12+G39+G63+G99+G133+G165</f>
        <v>169072271</v>
      </c>
      <c r="H8" s="153">
        <f>H12+H39+H63+H99+H133+H165</f>
        <v>116283823</v>
      </c>
      <c r="I8" s="153">
        <f>G8+H8</f>
        <v>285356094</v>
      </c>
      <c r="J8" s="153"/>
      <c r="K8" s="153"/>
      <c r="L8" s="153">
        <f>L12+L39+L63+L99+L133+L165</f>
        <v>178545925</v>
      </c>
      <c r="M8" s="153">
        <f>M12+M39+M63+M99+M133+M165</f>
        <v>116283823</v>
      </c>
      <c r="N8" s="152">
        <f>L8+M8</f>
        <v>294829748</v>
      </c>
      <c r="O8" s="139"/>
      <c r="P8" s="151">
        <v>235800674</v>
      </c>
      <c r="R8" s="30">
        <f>P8+6500000</f>
        <v>242300674</v>
      </c>
      <c r="S8" s="30">
        <f>R8-N8</f>
        <v>-52529074</v>
      </c>
      <c r="T8" s="56"/>
      <c r="W8" s="56"/>
    </row>
    <row r="9" spans="1:23" s="27" customFormat="1" ht="31.5" hidden="1" x14ac:dyDescent="0.25">
      <c r="A9" s="125"/>
      <c r="B9" s="150" t="s">
        <v>277</v>
      </c>
      <c r="C9" s="149"/>
      <c r="D9" s="126"/>
      <c r="E9" s="148">
        <v>0.8</v>
      </c>
      <c r="F9" s="148"/>
      <c r="G9" s="145"/>
      <c r="H9" s="145"/>
      <c r="I9" s="147"/>
      <c r="J9" s="148">
        <v>0.8</v>
      </c>
      <c r="K9" s="148"/>
      <c r="L9" s="145"/>
      <c r="M9" s="145"/>
      <c r="N9" s="144"/>
      <c r="O9" s="143"/>
      <c r="R9" s="30"/>
      <c r="S9" s="30"/>
      <c r="T9" s="30"/>
      <c r="W9" s="30"/>
    </row>
    <row r="10" spans="1:23" s="27" customFormat="1" ht="15.75" hidden="1" x14ac:dyDescent="0.25">
      <c r="A10" s="125"/>
      <c r="B10" s="208" t="s">
        <v>276</v>
      </c>
      <c r="C10" s="209"/>
      <c r="D10" s="210"/>
      <c r="E10" s="148">
        <v>0.05</v>
      </c>
      <c r="F10" s="148"/>
      <c r="G10" s="145"/>
      <c r="H10" s="145"/>
      <c r="I10" s="147"/>
      <c r="J10" s="148">
        <v>0.05</v>
      </c>
      <c r="K10" s="148"/>
      <c r="L10" s="145"/>
      <c r="M10" s="145"/>
      <c r="N10" s="144"/>
      <c r="O10" s="143"/>
      <c r="R10" s="30"/>
      <c r="S10" s="30"/>
      <c r="T10" s="30"/>
      <c r="W10" s="30"/>
    </row>
    <row r="11" spans="1:23" s="27" customFormat="1" ht="15.75" hidden="1" x14ac:dyDescent="0.25">
      <c r="A11" s="125"/>
      <c r="B11" s="208" t="s">
        <v>275</v>
      </c>
      <c r="C11" s="209"/>
      <c r="D11" s="210"/>
      <c r="E11" s="146" t="s">
        <v>274</v>
      </c>
      <c r="F11" s="146"/>
      <c r="G11" s="145"/>
      <c r="H11" s="145"/>
      <c r="I11" s="147"/>
      <c r="J11" s="146" t="s">
        <v>274</v>
      </c>
      <c r="K11" s="146"/>
      <c r="L11" s="145"/>
      <c r="M11" s="145"/>
      <c r="N11" s="144"/>
      <c r="O11" s="143"/>
      <c r="R11" s="30"/>
      <c r="S11" s="30"/>
      <c r="T11" s="30"/>
      <c r="W11" s="30"/>
    </row>
    <row r="12" spans="1:23" s="3" customFormat="1" ht="39.950000000000003" customHeight="1" x14ac:dyDescent="0.25">
      <c r="A12" s="89">
        <v>1285</v>
      </c>
      <c r="B12" s="193" t="s">
        <v>273</v>
      </c>
      <c r="C12" s="194"/>
      <c r="D12" s="195"/>
      <c r="E12" s="61"/>
      <c r="F12" s="61"/>
      <c r="G12" s="141">
        <f>SUM(G13+G16+G21+G26+G35)</f>
        <v>3214358</v>
      </c>
      <c r="H12" s="141">
        <f>SUM(H21)</f>
        <v>674614</v>
      </c>
      <c r="I12" s="142">
        <f>SUM(G12:H12)</f>
        <v>3888972</v>
      </c>
      <c r="J12" s="61"/>
      <c r="K12" s="61"/>
      <c r="L12" s="141">
        <f>SUM(L13+L16+L21+L26+L35)</f>
        <v>3437949</v>
      </c>
      <c r="M12" s="141">
        <f>SUM(M21)</f>
        <v>348959</v>
      </c>
      <c r="N12" s="140">
        <f>SUM(L12:M12)</f>
        <v>3786908</v>
      </c>
      <c r="O12" s="139"/>
      <c r="R12" s="56">
        <f>R8+39181000</f>
        <v>281481674</v>
      </c>
      <c r="S12" s="56"/>
      <c r="T12" s="56"/>
      <c r="W12" s="56"/>
    </row>
    <row r="13" spans="1:23" s="27" customFormat="1" ht="72" customHeight="1" x14ac:dyDescent="0.25">
      <c r="A13" s="47" t="s">
        <v>272</v>
      </c>
      <c r="B13" s="187" t="s">
        <v>269</v>
      </c>
      <c r="C13" s="188"/>
      <c r="D13" s="189"/>
      <c r="E13" s="114">
        <v>3</v>
      </c>
      <c r="F13" s="74" t="s">
        <v>268</v>
      </c>
      <c r="G13" s="138">
        <v>600000</v>
      </c>
      <c r="H13" s="104"/>
      <c r="I13" s="44"/>
      <c r="J13" s="114">
        <v>3</v>
      </c>
      <c r="K13" s="74" t="s">
        <v>268</v>
      </c>
      <c r="L13" s="138">
        <f>600000+300000</f>
        <v>900000</v>
      </c>
      <c r="M13" s="104"/>
      <c r="N13" s="40"/>
      <c r="O13" s="51" t="s">
        <v>271</v>
      </c>
      <c r="R13" s="30"/>
      <c r="S13" s="30"/>
      <c r="T13" s="30"/>
      <c r="W13" s="30"/>
    </row>
    <row r="14" spans="1:23" s="27" customFormat="1" ht="15.75" hidden="1" x14ac:dyDescent="0.25">
      <c r="A14" s="78" t="s">
        <v>270</v>
      </c>
      <c r="B14" s="187" t="s">
        <v>23</v>
      </c>
      <c r="C14" s="188"/>
      <c r="D14" s="189"/>
      <c r="E14" s="74"/>
      <c r="F14" s="74"/>
      <c r="G14" s="104">
        <v>600000</v>
      </c>
      <c r="H14" s="104"/>
      <c r="I14" s="44"/>
      <c r="J14" s="74"/>
      <c r="K14" s="74"/>
      <c r="L14" s="104">
        <v>600000</v>
      </c>
      <c r="M14" s="104"/>
      <c r="N14" s="40"/>
      <c r="O14" s="48"/>
      <c r="R14" s="30"/>
      <c r="S14" s="30"/>
      <c r="T14" s="30"/>
      <c r="W14" s="30"/>
    </row>
    <row r="15" spans="1:23" s="27" customFormat="1" ht="15.75" hidden="1" x14ac:dyDescent="0.25">
      <c r="A15" s="78" t="s">
        <v>216</v>
      </c>
      <c r="B15" s="171" t="s">
        <v>269</v>
      </c>
      <c r="C15" s="172"/>
      <c r="D15" s="173"/>
      <c r="E15" s="74">
        <v>3</v>
      </c>
      <c r="F15" s="74" t="s">
        <v>268</v>
      </c>
      <c r="G15" s="45">
        <v>600000</v>
      </c>
      <c r="H15" s="45"/>
      <c r="I15" s="44"/>
      <c r="J15" s="74">
        <v>3</v>
      </c>
      <c r="K15" s="74" t="s">
        <v>268</v>
      </c>
      <c r="L15" s="45">
        <v>600000</v>
      </c>
      <c r="M15" s="45"/>
      <c r="N15" s="40"/>
      <c r="O15" s="48"/>
      <c r="R15" s="30"/>
      <c r="S15" s="30"/>
      <c r="T15" s="30"/>
      <c r="W15" s="30"/>
    </row>
    <row r="16" spans="1:23" s="27" customFormat="1" ht="15.75" x14ac:dyDescent="0.25">
      <c r="A16" s="78" t="s">
        <v>267</v>
      </c>
      <c r="B16" s="187" t="s">
        <v>266</v>
      </c>
      <c r="C16" s="188"/>
      <c r="D16" s="189"/>
      <c r="E16" s="43">
        <v>13</v>
      </c>
      <c r="F16" s="43" t="s">
        <v>166</v>
      </c>
      <c r="G16" s="137">
        <v>1075000</v>
      </c>
      <c r="H16" s="137"/>
      <c r="I16" s="44"/>
      <c r="J16" s="43">
        <v>13</v>
      </c>
      <c r="K16" s="43" t="s">
        <v>166</v>
      </c>
      <c r="L16" s="137">
        <v>1075000</v>
      </c>
      <c r="M16" s="137"/>
      <c r="N16" s="40"/>
      <c r="O16" s="51"/>
      <c r="R16" s="30">
        <v>9473654</v>
      </c>
      <c r="S16" s="30">
        <f>R16+I8</f>
        <v>294829748</v>
      </c>
      <c r="T16" s="30"/>
      <c r="W16" s="30"/>
    </row>
    <row r="17" spans="1:23" s="27" customFormat="1" ht="15.75" hidden="1" x14ac:dyDescent="0.25">
      <c r="A17" s="78" t="s">
        <v>265</v>
      </c>
      <c r="B17" s="187" t="s">
        <v>23</v>
      </c>
      <c r="C17" s="188"/>
      <c r="D17" s="189"/>
      <c r="E17" s="43"/>
      <c r="F17" s="43"/>
      <c r="G17" s="104">
        <v>675000</v>
      </c>
      <c r="H17" s="104"/>
      <c r="I17" s="44"/>
      <c r="J17" s="43"/>
      <c r="K17" s="43"/>
      <c r="L17" s="104">
        <v>675000</v>
      </c>
      <c r="M17" s="104"/>
      <c r="N17" s="40"/>
      <c r="O17" s="48"/>
      <c r="R17" s="30"/>
      <c r="S17" s="30"/>
      <c r="T17" s="30"/>
      <c r="W17" s="30"/>
    </row>
    <row r="18" spans="1:23" s="27" customFormat="1" ht="15.75" hidden="1" x14ac:dyDescent="0.25">
      <c r="A18" s="78" t="s">
        <v>170</v>
      </c>
      <c r="B18" s="187" t="s">
        <v>264</v>
      </c>
      <c r="C18" s="188"/>
      <c r="D18" s="189"/>
      <c r="E18" s="43">
        <v>3</v>
      </c>
      <c r="F18" s="43" t="s">
        <v>166</v>
      </c>
      <c r="G18" s="45">
        <v>225000</v>
      </c>
      <c r="H18" s="45"/>
      <c r="I18" s="44"/>
      <c r="J18" s="43">
        <v>3</v>
      </c>
      <c r="K18" s="43" t="s">
        <v>166</v>
      </c>
      <c r="L18" s="41">
        <v>225000</v>
      </c>
      <c r="M18" s="41"/>
      <c r="N18" s="40"/>
      <c r="O18" s="48"/>
      <c r="R18" s="30"/>
      <c r="S18" s="30"/>
      <c r="T18" s="30"/>
      <c r="W18" s="30"/>
    </row>
    <row r="19" spans="1:23" s="27" customFormat="1" ht="15.75" hidden="1" x14ac:dyDescent="0.25">
      <c r="A19" s="78" t="s">
        <v>232</v>
      </c>
      <c r="B19" s="187" t="s">
        <v>263</v>
      </c>
      <c r="C19" s="188"/>
      <c r="D19" s="189"/>
      <c r="E19" s="43">
        <v>3</v>
      </c>
      <c r="F19" s="43" t="s">
        <v>166</v>
      </c>
      <c r="G19" s="45">
        <v>225000</v>
      </c>
      <c r="H19" s="45"/>
      <c r="I19" s="44"/>
      <c r="J19" s="43">
        <v>3</v>
      </c>
      <c r="K19" s="43" t="s">
        <v>166</v>
      </c>
      <c r="L19" s="41">
        <v>225000</v>
      </c>
      <c r="M19" s="41"/>
      <c r="N19" s="40"/>
      <c r="O19" s="48"/>
      <c r="R19" s="30"/>
      <c r="S19" s="30"/>
      <c r="T19" s="30"/>
      <c r="W19" s="30"/>
    </row>
    <row r="20" spans="1:23" s="27" customFormat="1" ht="15.75" hidden="1" customHeight="1" x14ac:dyDescent="0.25">
      <c r="A20" s="78" t="s">
        <v>168</v>
      </c>
      <c r="B20" s="187" t="s">
        <v>262</v>
      </c>
      <c r="C20" s="188"/>
      <c r="D20" s="189"/>
      <c r="E20" s="43">
        <v>3</v>
      </c>
      <c r="F20" s="43" t="s">
        <v>166</v>
      </c>
      <c r="G20" s="45">
        <v>225000</v>
      </c>
      <c r="H20" s="45"/>
      <c r="I20" s="44"/>
      <c r="J20" s="43">
        <v>3</v>
      </c>
      <c r="K20" s="43" t="s">
        <v>166</v>
      </c>
      <c r="L20" s="41">
        <v>225000</v>
      </c>
      <c r="M20" s="41"/>
      <c r="N20" s="40"/>
      <c r="O20" s="48"/>
      <c r="R20" s="30"/>
      <c r="S20" s="30"/>
      <c r="T20" s="30"/>
      <c r="W20" s="30"/>
    </row>
    <row r="21" spans="1:23" s="27" customFormat="1" ht="110.25" customHeight="1" x14ac:dyDescent="0.25">
      <c r="A21" s="78" t="s">
        <v>261</v>
      </c>
      <c r="B21" s="187" t="s">
        <v>260</v>
      </c>
      <c r="C21" s="188"/>
      <c r="D21" s="189"/>
      <c r="E21" s="136">
        <v>13</v>
      </c>
      <c r="F21" s="135" t="s">
        <v>105</v>
      </c>
      <c r="G21" s="134">
        <v>174544</v>
      </c>
      <c r="H21" s="133">
        <v>674614</v>
      </c>
      <c r="I21" s="44"/>
      <c r="J21" s="136">
        <v>13</v>
      </c>
      <c r="K21" s="135" t="s">
        <v>105</v>
      </c>
      <c r="L21" s="134">
        <f>174544</f>
        <v>174544</v>
      </c>
      <c r="M21" s="133">
        <f>674614-325655</f>
        <v>348959</v>
      </c>
      <c r="N21" s="72"/>
      <c r="O21" s="51" t="s">
        <v>259</v>
      </c>
      <c r="P21" s="132"/>
      <c r="R21" s="30"/>
      <c r="S21" s="30"/>
      <c r="T21" s="30"/>
      <c r="W21" s="30"/>
    </row>
    <row r="22" spans="1:23" s="27" customFormat="1" ht="15.75" hidden="1" x14ac:dyDescent="0.25">
      <c r="A22" s="78" t="s">
        <v>258</v>
      </c>
      <c r="B22" s="84" t="s">
        <v>23</v>
      </c>
      <c r="C22" s="83"/>
      <c r="D22" s="81"/>
      <c r="E22" s="131"/>
      <c r="F22" s="87"/>
      <c r="G22" s="115"/>
      <c r="H22" s="115">
        <v>674614</v>
      </c>
      <c r="I22" s="44"/>
      <c r="J22" s="131"/>
      <c r="K22" s="87"/>
      <c r="L22" s="115"/>
      <c r="M22" s="115">
        <v>674614</v>
      </c>
      <c r="N22" s="40"/>
      <c r="O22" s="48"/>
      <c r="R22" s="30"/>
      <c r="S22" s="30"/>
      <c r="T22" s="30"/>
      <c r="W22" s="30"/>
    </row>
    <row r="23" spans="1:23" s="27" customFormat="1" ht="31.5" hidden="1" x14ac:dyDescent="0.25">
      <c r="A23" s="78" t="s">
        <v>161</v>
      </c>
      <c r="B23" s="100" t="s">
        <v>257</v>
      </c>
      <c r="C23" s="99"/>
      <c r="D23" s="98"/>
      <c r="E23" s="43">
        <v>4</v>
      </c>
      <c r="F23" s="87" t="s">
        <v>105</v>
      </c>
      <c r="G23" s="45"/>
      <c r="H23" s="45">
        <v>155784</v>
      </c>
      <c r="I23" s="73"/>
      <c r="J23" s="43">
        <v>4</v>
      </c>
      <c r="K23" s="87" t="s">
        <v>105</v>
      </c>
      <c r="L23" s="41"/>
      <c r="M23" s="41">
        <v>155784</v>
      </c>
      <c r="N23" s="72"/>
      <c r="O23" s="55"/>
      <c r="R23" s="30"/>
      <c r="S23" s="30"/>
      <c r="T23" s="30"/>
      <c r="W23" s="30"/>
    </row>
    <row r="24" spans="1:23" s="27" customFormat="1" ht="15.75" hidden="1" x14ac:dyDescent="0.25">
      <c r="A24" s="78" t="s">
        <v>159</v>
      </c>
      <c r="B24" s="196" t="s">
        <v>256</v>
      </c>
      <c r="C24" s="197"/>
      <c r="D24" s="198"/>
      <c r="E24" s="74">
        <v>4</v>
      </c>
      <c r="F24" s="87" t="s">
        <v>105</v>
      </c>
      <c r="G24" s="45"/>
      <c r="H24" s="45">
        <v>279057</v>
      </c>
      <c r="I24" s="73"/>
      <c r="J24" s="74">
        <v>4</v>
      </c>
      <c r="K24" s="87" t="s">
        <v>105</v>
      </c>
      <c r="L24" s="41"/>
      <c r="M24" s="41">
        <v>279057</v>
      </c>
      <c r="N24" s="72"/>
      <c r="O24" s="55"/>
      <c r="R24" s="30"/>
      <c r="S24" s="30"/>
      <c r="T24" s="30"/>
      <c r="W24" s="30"/>
    </row>
    <row r="25" spans="1:23" s="27" customFormat="1" ht="15.75" hidden="1" x14ac:dyDescent="0.25">
      <c r="A25" s="78" t="s">
        <v>255</v>
      </c>
      <c r="B25" s="196" t="s">
        <v>254</v>
      </c>
      <c r="C25" s="197"/>
      <c r="D25" s="198"/>
      <c r="E25" s="43">
        <v>3</v>
      </c>
      <c r="F25" s="87" t="s">
        <v>105</v>
      </c>
      <c r="G25" s="45"/>
      <c r="H25" s="45">
        <v>239773</v>
      </c>
      <c r="I25" s="73"/>
      <c r="J25" s="43">
        <v>3</v>
      </c>
      <c r="K25" s="87" t="s">
        <v>105</v>
      </c>
      <c r="L25" s="41"/>
      <c r="M25" s="41">
        <v>239773</v>
      </c>
      <c r="N25" s="72"/>
      <c r="O25" s="55"/>
      <c r="R25" s="30"/>
      <c r="S25" s="30"/>
      <c r="T25" s="30"/>
      <c r="W25" s="30"/>
    </row>
    <row r="26" spans="1:23" s="27" customFormat="1" ht="65.25" customHeight="1" x14ac:dyDescent="0.25">
      <c r="A26" s="47" t="s">
        <v>253</v>
      </c>
      <c r="B26" s="187" t="s">
        <v>252</v>
      </c>
      <c r="C26" s="188"/>
      <c r="D26" s="189"/>
      <c r="E26" s="86">
        <v>11</v>
      </c>
      <c r="F26" s="43" t="s">
        <v>105</v>
      </c>
      <c r="G26" s="53">
        <f>1069358-174544</f>
        <v>894814</v>
      </c>
      <c r="H26" s="45"/>
      <c r="I26" s="44"/>
      <c r="J26" s="86">
        <v>11</v>
      </c>
      <c r="K26" s="43" t="s">
        <v>105</v>
      </c>
      <c r="L26" s="52">
        <f>894814-76409</f>
        <v>818405</v>
      </c>
      <c r="M26" s="41"/>
      <c r="N26" s="40"/>
      <c r="O26" s="51" t="s">
        <v>251</v>
      </c>
      <c r="R26" s="30"/>
      <c r="S26" s="30"/>
      <c r="T26" s="30"/>
      <c r="W26" s="30"/>
    </row>
    <row r="27" spans="1:23" s="27" customFormat="1" ht="16.5" hidden="1" x14ac:dyDescent="0.25">
      <c r="A27" s="78" t="s">
        <v>250</v>
      </c>
      <c r="B27" s="211" t="s">
        <v>106</v>
      </c>
      <c r="C27" s="212"/>
      <c r="D27" s="213"/>
      <c r="E27" s="43">
        <v>6</v>
      </c>
      <c r="F27" s="43" t="s">
        <v>105</v>
      </c>
      <c r="G27" s="45">
        <v>458454</v>
      </c>
      <c r="H27" s="45"/>
      <c r="I27" s="44"/>
      <c r="J27" s="43">
        <v>6</v>
      </c>
      <c r="K27" s="43" t="s">
        <v>105</v>
      </c>
      <c r="L27" s="41">
        <v>458454</v>
      </c>
      <c r="M27" s="41"/>
      <c r="N27" s="40"/>
      <c r="O27" s="48"/>
      <c r="R27" s="30"/>
      <c r="S27" s="30"/>
      <c r="T27" s="30"/>
      <c r="W27" s="30"/>
    </row>
    <row r="28" spans="1:23" s="27" customFormat="1" ht="16.5" hidden="1" x14ac:dyDescent="0.25">
      <c r="A28" s="78" t="s">
        <v>148</v>
      </c>
      <c r="B28" s="69" t="s">
        <v>103</v>
      </c>
      <c r="C28" s="130"/>
      <c r="D28" s="129"/>
      <c r="E28" s="43"/>
      <c r="F28" s="43"/>
      <c r="G28" s="45">
        <v>18420</v>
      </c>
      <c r="H28" s="45"/>
      <c r="I28" s="44"/>
      <c r="J28" s="43"/>
      <c r="K28" s="43"/>
      <c r="L28" s="41">
        <v>18420</v>
      </c>
      <c r="M28" s="41"/>
      <c r="N28" s="40"/>
      <c r="O28" s="48"/>
      <c r="R28" s="30"/>
      <c r="S28" s="30"/>
      <c r="T28" s="30"/>
      <c r="W28" s="30"/>
    </row>
    <row r="29" spans="1:23" s="27" customFormat="1" ht="16.5" hidden="1" x14ac:dyDescent="0.25">
      <c r="A29" s="78" t="s">
        <v>147</v>
      </c>
      <c r="B29" s="69" t="s">
        <v>101</v>
      </c>
      <c r="C29" s="130"/>
      <c r="D29" s="129"/>
      <c r="E29" s="43"/>
      <c r="F29" s="43"/>
      <c r="G29" s="45">
        <v>427824</v>
      </c>
      <c r="H29" s="45"/>
      <c r="I29" s="44"/>
      <c r="J29" s="43"/>
      <c r="K29" s="43"/>
      <c r="L29" s="41">
        <v>427824</v>
      </c>
      <c r="M29" s="41"/>
      <c r="N29" s="40"/>
      <c r="O29" s="48"/>
      <c r="R29" s="30"/>
      <c r="S29" s="30"/>
      <c r="T29" s="30"/>
      <c r="W29" s="30"/>
    </row>
    <row r="30" spans="1:23" s="27" customFormat="1" ht="16.5" hidden="1" x14ac:dyDescent="0.25">
      <c r="A30" s="78" t="s">
        <v>146</v>
      </c>
      <c r="B30" s="69" t="s">
        <v>99</v>
      </c>
      <c r="C30" s="130"/>
      <c r="D30" s="129"/>
      <c r="E30" s="43"/>
      <c r="F30" s="43"/>
      <c r="G30" s="45">
        <v>12210</v>
      </c>
      <c r="H30" s="45"/>
      <c r="I30" s="44"/>
      <c r="J30" s="43"/>
      <c r="K30" s="43"/>
      <c r="L30" s="41">
        <v>12210</v>
      </c>
      <c r="M30" s="41"/>
      <c r="N30" s="40"/>
      <c r="O30" s="48"/>
      <c r="R30" s="30"/>
      <c r="S30" s="30"/>
      <c r="T30" s="30"/>
      <c r="W30" s="30"/>
    </row>
    <row r="31" spans="1:23" s="27" customFormat="1" ht="15.75" hidden="1" x14ac:dyDescent="0.25">
      <c r="A31" s="78" t="s">
        <v>249</v>
      </c>
      <c r="B31" s="187" t="s">
        <v>248</v>
      </c>
      <c r="C31" s="188"/>
      <c r="D31" s="189"/>
      <c r="E31" s="43">
        <v>7</v>
      </c>
      <c r="F31" s="74" t="s">
        <v>105</v>
      </c>
      <c r="G31" s="45">
        <v>610904</v>
      </c>
      <c r="H31" s="45"/>
      <c r="I31" s="44"/>
      <c r="J31" s="43">
        <v>7</v>
      </c>
      <c r="K31" s="74" t="s">
        <v>105</v>
      </c>
      <c r="L31" s="41">
        <v>610904</v>
      </c>
      <c r="M31" s="41"/>
      <c r="N31" s="40"/>
      <c r="O31" s="48"/>
      <c r="R31" s="30"/>
      <c r="S31" s="30"/>
      <c r="T31" s="30"/>
      <c r="W31" s="30"/>
    </row>
    <row r="32" spans="1:23" s="27" customFormat="1" ht="16.5" hidden="1" x14ac:dyDescent="0.25">
      <c r="A32" s="78" t="s">
        <v>143</v>
      </c>
      <c r="B32" s="69" t="s">
        <v>103</v>
      </c>
      <c r="C32" s="83"/>
      <c r="D32" s="81"/>
      <c r="E32" s="43"/>
      <c r="F32" s="74"/>
      <c r="G32" s="45">
        <v>21490</v>
      </c>
      <c r="H32" s="45"/>
      <c r="I32" s="44"/>
      <c r="J32" s="43"/>
      <c r="K32" s="74"/>
      <c r="L32" s="41">
        <v>21490</v>
      </c>
      <c r="M32" s="41"/>
      <c r="N32" s="40"/>
      <c r="O32" s="48"/>
      <c r="R32" s="30"/>
      <c r="S32" s="30"/>
      <c r="T32" s="30"/>
      <c r="W32" s="30"/>
    </row>
    <row r="33" spans="1:23" s="27" customFormat="1" ht="16.5" hidden="1" x14ac:dyDescent="0.25">
      <c r="A33" s="78" t="s">
        <v>142</v>
      </c>
      <c r="B33" s="69" t="s">
        <v>101</v>
      </c>
      <c r="C33" s="83"/>
      <c r="D33" s="81"/>
      <c r="E33" s="43"/>
      <c r="F33" s="74"/>
      <c r="G33" s="45">
        <v>575169</v>
      </c>
      <c r="H33" s="45"/>
      <c r="I33" s="44"/>
      <c r="J33" s="43"/>
      <c r="K33" s="74"/>
      <c r="L33" s="41">
        <v>575169</v>
      </c>
      <c r="M33" s="41"/>
      <c r="N33" s="40"/>
      <c r="O33" s="48"/>
      <c r="R33" s="30"/>
      <c r="S33" s="30"/>
      <c r="T33" s="30"/>
      <c r="W33" s="30"/>
    </row>
    <row r="34" spans="1:23" s="27" customFormat="1" ht="16.5" hidden="1" x14ac:dyDescent="0.25">
      <c r="A34" s="78" t="s">
        <v>141</v>
      </c>
      <c r="B34" s="69" t="s">
        <v>99</v>
      </c>
      <c r="C34" s="83"/>
      <c r="D34" s="81"/>
      <c r="E34" s="43"/>
      <c r="F34" s="74"/>
      <c r="G34" s="45">
        <v>14245</v>
      </c>
      <c r="H34" s="45"/>
      <c r="I34" s="44"/>
      <c r="J34" s="43"/>
      <c r="K34" s="74"/>
      <c r="L34" s="41">
        <v>14245</v>
      </c>
      <c r="M34" s="41"/>
      <c r="N34" s="40"/>
      <c r="O34" s="48"/>
      <c r="R34" s="30"/>
      <c r="S34" s="30"/>
      <c r="T34" s="30"/>
      <c r="W34" s="30"/>
    </row>
    <row r="35" spans="1:23" s="27" customFormat="1" ht="39.950000000000003" customHeight="1" x14ac:dyDescent="0.25">
      <c r="A35" s="78" t="s">
        <v>247</v>
      </c>
      <c r="B35" s="187" t="s">
        <v>129</v>
      </c>
      <c r="C35" s="188"/>
      <c r="D35" s="189"/>
      <c r="E35" s="74">
        <v>1</v>
      </c>
      <c r="F35" s="74" t="s">
        <v>18</v>
      </c>
      <c r="G35" s="45">
        <v>470000</v>
      </c>
      <c r="H35" s="45"/>
      <c r="I35" s="44"/>
      <c r="J35" s="74">
        <v>1</v>
      </c>
      <c r="K35" s="74" t="s">
        <v>18</v>
      </c>
      <c r="L35" s="41">
        <v>470000</v>
      </c>
      <c r="M35" s="41"/>
      <c r="N35" s="40"/>
      <c r="O35" s="48"/>
      <c r="R35" s="30"/>
      <c r="S35" s="30"/>
      <c r="T35" s="30"/>
      <c r="W35" s="30"/>
    </row>
    <row r="36" spans="1:23" s="27" customFormat="1" ht="15.75" hidden="1" x14ac:dyDescent="0.25">
      <c r="A36" s="78" t="s">
        <v>246</v>
      </c>
      <c r="B36" s="187" t="s">
        <v>23</v>
      </c>
      <c r="C36" s="188"/>
      <c r="D36" s="189"/>
      <c r="E36" s="74"/>
      <c r="F36" s="74"/>
      <c r="G36" s="45">
        <v>470000</v>
      </c>
      <c r="H36" s="45"/>
      <c r="I36" s="44"/>
      <c r="J36" s="74"/>
      <c r="K36" s="74"/>
      <c r="L36" s="41">
        <v>470000</v>
      </c>
      <c r="M36" s="41"/>
      <c r="N36" s="40"/>
      <c r="O36" s="48"/>
      <c r="R36" s="30"/>
      <c r="S36" s="30"/>
      <c r="T36" s="30"/>
      <c r="W36" s="30"/>
    </row>
    <row r="37" spans="1:23" s="27" customFormat="1" ht="15.75" hidden="1" x14ac:dyDescent="0.25">
      <c r="A37" s="78" t="s">
        <v>126</v>
      </c>
      <c r="B37" s="171" t="s">
        <v>125</v>
      </c>
      <c r="C37" s="172"/>
      <c r="D37" s="173"/>
      <c r="E37" s="74">
        <v>1</v>
      </c>
      <c r="F37" s="74" t="s">
        <v>65</v>
      </c>
      <c r="G37" s="45">
        <v>150000</v>
      </c>
      <c r="H37" s="45"/>
      <c r="I37" s="44"/>
      <c r="J37" s="74">
        <v>1</v>
      </c>
      <c r="K37" s="74" t="s">
        <v>65</v>
      </c>
      <c r="L37" s="41">
        <v>150000</v>
      </c>
      <c r="M37" s="41"/>
      <c r="N37" s="40"/>
      <c r="O37" s="48"/>
      <c r="R37" s="30"/>
      <c r="S37" s="30"/>
      <c r="T37" s="30"/>
      <c r="W37" s="30"/>
    </row>
    <row r="38" spans="1:23" s="27" customFormat="1" ht="15.75" hidden="1" x14ac:dyDescent="0.25">
      <c r="A38" s="78" t="s">
        <v>124</v>
      </c>
      <c r="B38" s="77" t="s">
        <v>123</v>
      </c>
      <c r="C38" s="76"/>
      <c r="D38" s="75"/>
      <c r="E38" s="74">
        <v>1</v>
      </c>
      <c r="F38" s="74" t="s">
        <v>18</v>
      </c>
      <c r="G38" s="45">
        <v>320000</v>
      </c>
      <c r="H38" s="45"/>
      <c r="I38" s="44"/>
      <c r="J38" s="74">
        <v>1</v>
      </c>
      <c r="K38" s="74" t="s">
        <v>18</v>
      </c>
      <c r="L38" s="41">
        <v>320000</v>
      </c>
      <c r="M38" s="41"/>
      <c r="N38" s="40"/>
      <c r="O38" s="48"/>
      <c r="R38" s="30"/>
      <c r="S38" s="30"/>
      <c r="T38" s="30"/>
      <c r="W38" s="30"/>
    </row>
    <row r="39" spans="1:23" s="3" customFormat="1" ht="39.950000000000003" customHeight="1" x14ac:dyDescent="0.25">
      <c r="A39" s="89">
        <v>1287</v>
      </c>
      <c r="B39" s="181" t="s">
        <v>245</v>
      </c>
      <c r="C39" s="182"/>
      <c r="D39" s="183"/>
      <c r="E39" s="61"/>
      <c r="F39" s="61"/>
      <c r="G39" s="63">
        <f>SUM(G40+G45+G50+G53+G59)</f>
        <v>4924589</v>
      </c>
      <c r="H39" s="63">
        <f>SUM(H45)</f>
        <v>2592944</v>
      </c>
      <c r="I39" s="62">
        <f>SUM(G39:H39)</f>
        <v>7517533</v>
      </c>
      <c r="J39" s="61"/>
      <c r="K39" s="61"/>
      <c r="L39" s="60">
        <f>SUM(L40+L45+L50+L53+L59)</f>
        <v>4924589</v>
      </c>
      <c r="M39" s="60">
        <f>SUM(M45)</f>
        <v>3389428</v>
      </c>
      <c r="N39" s="59">
        <f>SUM(L39:M39)</f>
        <v>8314017</v>
      </c>
      <c r="O39" s="58"/>
      <c r="R39" s="56"/>
      <c r="S39" s="56"/>
      <c r="T39" s="56"/>
      <c r="W39" s="56"/>
    </row>
    <row r="40" spans="1:23" s="27" customFormat="1" ht="103.5" customHeight="1" x14ac:dyDescent="0.25">
      <c r="A40" s="78" t="s">
        <v>244</v>
      </c>
      <c r="B40" s="187" t="s">
        <v>243</v>
      </c>
      <c r="C40" s="188"/>
      <c r="D40" s="189"/>
      <c r="E40" s="86">
        <v>4</v>
      </c>
      <c r="F40" s="43" t="s">
        <v>166</v>
      </c>
      <c r="G40" s="53">
        <v>400000</v>
      </c>
      <c r="H40" s="45"/>
      <c r="I40" s="44"/>
      <c r="J40" s="86">
        <v>4</v>
      </c>
      <c r="K40" s="43" t="s">
        <v>166</v>
      </c>
      <c r="L40" s="52">
        <v>200000</v>
      </c>
      <c r="M40" s="41"/>
      <c r="N40" s="40"/>
      <c r="O40" s="51" t="s">
        <v>242</v>
      </c>
      <c r="R40" s="30"/>
      <c r="S40" s="30">
        <v>200000</v>
      </c>
      <c r="T40" s="30"/>
      <c r="W40" s="30"/>
    </row>
    <row r="41" spans="1:23" s="27" customFormat="1" ht="15.75" hidden="1" x14ac:dyDescent="0.25">
      <c r="A41" s="125" t="s">
        <v>241</v>
      </c>
      <c r="B41" s="208" t="s">
        <v>23</v>
      </c>
      <c r="C41" s="209"/>
      <c r="D41" s="210"/>
      <c r="E41" s="122"/>
      <c r="F41" s="122"/>
      <c r="G41" s="124">
        <v>600000</v>
      </c>
      <c r="H41" s="124"/>
      <c r="I41" s="123"/>
      <c r="J41" s="122"/>
      <c r="K41" s="122"/>
      <c r="L41" s="121">
        <v>600000</v>
      </c>
      <c r="M41" s="121"/>
      <c r="N41" s="120"/>
      <c r="O41" s="119"/>
      <c r="R41" s="30"/>
      <c r="S41" s="30"/>
      <c r="T41" s="30"/>
      <c r="W41" s="30"/>
    </row>
    <row r="42" spans="1:23" s="27" customFormat="1" ht="31.5" hidden="1" x14ac:dyDescent="0.25">
      <c r="A42" s="125" t="s">
        <v>216</v>
      </c>
      <c r="B42" s="128" t="s">
        <v>240</v>
      </c>
      <c r="C42" s="127"/>
      <c r="D42" s="126"/>
      <c r="E42" s="122">
        <v>2</v>
      </c>
      <c r="F42" s="122" t="s">
        <v>166</v>
      </c>
      <c r="G42" s="124">
        <v>200000</v>
      </c>
      <c r="H42" s="124"/>
      <c r="I42" s="123"/>
      <c r="J42" s="122">
        <v>2</v>
      </c>
      <c r="K42" s="122" t="s">
        <v>166</v>
      </c>
      <c r="L42" s="121">
        <v>200000</v>
      </c>
      <c r="M42" s="121"/>
      <c r="N42" s="120"/>
      <c r="O42" s="119"/>
      <c r="R42" s="30"/>
      <c r="S42" s="30"/>
      <c r="T42" s="30"/>
      <c r="W42" s="30"/>
    </row>
    <row r="43" spans="1:23" s="27" customFormat="1" ht="15.75" hidden="1" x14ac:dyDescent="0.25">
      <c r="A43" s="125" t="s">
        <v>214</v>
      </c>
      <c r="B43" s="208" t="s">
        <v>239</v>
      </c>
      <c r="C43" s="209"/>
      <c r="D43" s="210"/>
      <c r="E43" s="122">
        <v>2</v>
      </c>
      <c r="F43" s="122" t="s">
        <v>166</v>
      </c>
      <c r="G43" s="124">
        <v>200000</v>
      </c>
      <c r="H43" s="124"/>
      <c r="I43" s="123"/>
      <c r="J43" s="122">
        <v>2</v>
      </c>
      <c r="K43" s="122" t="s">
        <v>166</v>
      </c>
      <c r="L43" s="121">
        <v>200000</v>
      </c>
      <c r="M43" s="121"/>
      <c r="N43" s="120"/>
      <c r="O43" s="119"/>
      <c r="R43" s="30"/>
      <c r="S43" s="30"/>
      <c r="T43" s="30"/>
      <c r="W43" s="30"/>
    </row>
    <row r="44" spans="1:23" s="27" customFormat="1" ht="15.75" hidden="1" x14ac:dyDescent="0.25">
      <c r="A44" s="125" t="s">
        <v>212</v>
      </c>
      <c r="B44" s="208" t="s">
        <v>238</v>
      </c>
      <c r="C44" s="209"/>
      <c r="D44" s="210"/>
      <c r="E44" s="122">
        <v>2</v>
      </c>
      <c r="F44" s="122" t="s">
        <v>166</v>
      </c>
      <c r="G44" s="124">
        <v>200000</v>
      </c>
      <c r="H44" s="124"/>
      <c r="I44" s="123"/>
      <c r="J44" s="122">
        <v>2</v>
      </c>
      <c r="K44" s="122" t="s">
        <v>166</v>
      </c>
      <c r="L44" s="121">
        <v>200000</v>
      </c>
      <c r="M44" s="121"/>
      <c r="N44" s="120"/>
      <c r="O44" s="119"/>
      <c r="R44" s="30"/>
      <c r="S44" s="30"/>
      <c r="T44" s="30"/>
      <c r="W44" s="30"/>
    </row>
    <row r="45" spans="1:23" s="27" customFormat="1" ht="110.25" x14ac:dyDescent="0.25">
      <c r="A45" s="78" t="s">
        <v>237</v>
      </c>
      <c r="B45" s="171" t="s">
        <v>236</v>
      </c>
      <c r="C45" s="172"/>
      <c r="D45" s="173"/>
      <c r="E45" s="114">
        <v>37</v>
      </c>
      <c r="F45" s="43" t="s">
        <v>105</v>
      </c>
      <c r="G45" s="53">
        <v>532045</v>
      </c>
      <c r="H45" s="53">
        <v>2592944</v>
      </c>
      <c r="I45" s="44"/>
      <c r="J45" s="114">
        <f>37+11+1</f>
        <v>49</v>
      </c>
      <c r="K45" s="43" t="s">
        <v>105</v>
      </c>
      <c r="L45" s="52">
        <f>532045+150000</f>
        <v>682045</v>
      </c>
      <c r="M45" s="52">
        <f>2592944-86965+883449</f>
        <v>3389428</v>
      </c>
      <c r="N45" s="72"/>
      <c r="O45" s="51" t="s">
        <v>235</v>
      </c>
      <c r="R45" s="30"/>
      <c r="S45" s="30">
        <v>152818</v>
      </c>
      <c r="T45" s="30">
        <v>104368</v>
      </c>
      <c r="W45" s="30"/>
    </row>
    <row r="46" spans="1:23" s="27" customFormat="1" ht="15.75" hidden="1" x14ac:dyDescent="0.25">
      <c r="A46" s="78" t="s">
        <v>234</v>
      </c>
      <c r="B46" s="187" t="s">
        <v>23</v>
      </c>
      <c r="C46" s="188"/>
      <c r="D46" s="189"/>
      <c r="E46" s="74"/>
      <c r="F46" s="74"/>
      <c r="G46" s="45"/>
      <c r="H46" s="45">
        <v>2592944</v>
      </c>
      <c r="I46" s="44"/>
      <c r="J46" s="74"/>
      <c r="K46" s="74"/>
      <c r="L46" s="41"/>
      <c r="M46" s="41">
        <v>2592944</v>
      </c>
      <c r="N46" s="40"/>
      <c r="O46" s="48"/>
      <c r="R46" s="30"/>
      <c r="S46" s="30"/>
      <c r="T46" s="30"/>
      <c r="W46" s="30"/>
    </row>
    <row r="47" spans="1:23" s="27" customFormat="1" ht="16.5" hidden="1" x14ac:dyDescent="0.25">
      <c r="A47" s="78" t="s">
        <v>170</v>
      </c>
      <c r="B47" s="187" t="s">
        <v>233</v>
      </c>
      <c r="C47" s="188"/>
      <c r="D47" s="189"/>
      <c r="E47" s="43">
        <v>4</v>
      </c>
      <c r="F47" s="43" t="s">
        <v>105</v>
      </c>
      <c r="G47" s="117"/>
      <c r="H47" s="45">
        <v>571662</v>
      </c>
      <c r="I47" s="73"/>
      <c r="J47" s="43">
        <v>4</v>
      </c>
      <c r="K47" s="43" t="s">
        <v>105</v>
      </c>
      <c r="L47" s="116"/>
      <c r="M47" s="41">
        <v>571662</v>
      </c>
      <c r="N47" s="72"/>
      <c r="O47" s="55"/>
      <c r="R47" s="30"/>
      <c r="S47" s="30"/>
      <c r="T47" s="30"/>
      <c r="W47" s="30"/>
    </row>
    <row r="48" spans="1:23" s="27" customFormat="1" ht="15.75" hidden="1" x14ac:dyDescent="0.25">
      <c r="A48" s="78" t="s">
        <v>232</v>
      </c>
      <c r="B48" s="187" t="s">
        <v>231</v>
      </c>
      <c r="C48" s="188"/>
      <c r="D48" s="189"/>
      <c r="E48" s="74">
        <v>16</v>
      </c>
      <c r="F48" s="43" t="s">
        <v>105</v>
      </c>
      <c r="G48" s="65">
        <v>382045</v>
      </c>
      <c r="H48" s="45">
        <v>901519</v>
      </c>
      <c r="I48" s="73"/>
      <c r="J48" s="74">
        <v>16</v>
      </c>
      <c r="K48" s="43" t="s">
        <v>105</v>
      </c>
      <c r="L48" s="118">
        <v>382045</v>
      </c>
      <c r="M48" s="41">
        <v>901519</v>
      </c>
      <c r="N48" s="72"/>
      <c r="O48" s="55"/>
      <c r="R48" s="30"/>
      <c r="S48" s="30"/>
      <c r="T48" s="30"/>
      <c r="W48" s="30"/>
    </row>
    <row r="49" spans="1:23" s="27" customFormat="1" ht="16.5" hidden="1" x14ac:dyDescent="0.25">
      <c r="A49" s="78" t="s">
        <v>168</v>
      </c>
      <c r="B49" s="187" t="s">
        <v>230</v>
      </c>
      <c r="C49" s="188"/>
      <c r="D49" s="189"/>
      <c r="E49" s="43">
        <v>16</v>
      </c>
      <c r="F49" s="43" t="s">
        <v>105</v>
      </c>
      <c r="G49" s="117"/>
      <c r="H49" s="45">
        <v>1119763</v>
      </c>
      <c r="I49" s="73"/>
      <c r="J49" s="43">
        <v>16</v>
      </c>
      <c r="K49" s="43" t="s">
        <v>105</v>
      </c>
      <c r="L49" s="116"/>
      <c r="M49" s="41">
        <v>1119763</v>
      </c>
      <c r="N49" s="72"/>
      <c r="O49" s="55"/>
      <c r="R49" s="30"/>
      <c r="S49" s="30"/>
      <c r="T49" s="30"/>
      <c r="W49" s="30"/>
    </row>
    <row r="50" spans="1:23" s="27" customFormat="1" ht="39.950000000000003" customHeight="1" x14ac:dyDescent="0.25">
      <c r="A50" s="78" t="s">
        <v>229</v>
      </c>
      <c r="B50" s="205" t="s">
        <v>227</v>
      </c>
      <c r="C50" s="206"/>
      <c r="D50" s="207"/>
      <c r="E50" s="87">
        <v>15</v>
      </c>
      <c r="F50" s="43" t="s">
        <v>105</v>
      </c>
      <c r="G50" s="115">
        <v>2250000</v>
      </c>
      <c r="H50" s="115"/>
      <c r="I50" s="44"/>
      <c r="J50" s="87">
        <v>15</v>
      </c>
      <c r="K50" s="43" t="s">
        <v>105</v>
      </c>
      <c r="L50" s="102">
        <v>2250000</v>
      </c>
      <c r="M50" s="102"/>
      <c r="N50" s="70"/>
      <c r="O50" s="50"/>
      <c r="P50" s="27">
        <v>76409</v>
      </c>
      <c r="R50" s="30"/>
      <c r="S50" s="30">
        <v>250000</v>
      </c>
      <c r="T50" s="30"/>
      <c r="W50" s="30"/>
    </row>
    <row r="51" spans="1:23" s="27" customFormat="1" ht="15.75" hidden="1" x14ac:dyDescent="0.25">
      <c r="A51" s="78" t="s">
        <v>228</v>
      </c>
      <c r="B51" s="84" t="s">
        <v>23</v>
      </c>
      <c r="C51" s="83"/>
      <c r="D51" s="81"/>
      <c r="E51" s="87"/>
      <c r="F51" s="87"/>
      <c r="G51" s="45">
        <v>2250000</v>
      </c>
      <c r="H51" s="45"/>
      <c r="I51" s="44"/>
      <c r="J51" s="87"/>
      <c r="K51" s="87"/>
      <c r="L51" s="41">
        <v>2250000</v>
      </c>
      <c r="M51" s="41"/>
      <c r="N51" s="70"/>
      <c r="O51" s="50"/>
      <c r="R51" s="30"/>
      <c r="S51" s="30"/>
      <c r="T51" s="30"/>
      <c r="W51" s="30"/>
    </row>
    <row r="52" spans="1:23" s="27" customFormat="1" ht="15.75" hidden="1" x14ac:dyDescent="0.25">
      <c r="A52" s="78" t="s">
        <v>112</v>
      </c>
      <c r="B52" s="187" t="s">
        <v>227</v>
      </c>
      <c r="C52" s="188"/>
      <c r="D52" s="189"/>
      <c r="E52" s="87">
        <v>15</v>
      </c>
      <c r="F52" s="43" t="s">
        <v>105</v>
      </c>
      <c r="G52" s="45">
        <v>2250000</v>
      </c>
      <c r="H52" s="45"/>
      <c r="I52" s="44"/>
      <c r="J52" s="87">
        <v>15</v>
      </c>
      <c r="K52" s="43" t="s">
        <v>105</v>
      </c>
      <c r="L52" s="41">
        <v>2250000</v>
      </c>
      <c r="M52" s="41"/>
      <c r="N52" s="70"/>
      <c r="O52" s="50"/>
      <c r="R52" s="30"/>
      <c r="S52" s="30"/>
      <c r="T52" s="30"/>
      <c r="W52" s="30"/>
    </row>
    <row r="53" spans="1:23" s="27" customFormat="1" ht="60.75" customHeight="1" x14ac:dyDescent="0.25">
      <c r="A53" s="78" t="s">
        <v>226</v>
      </c>
      <c r="B53" s="205" t="s">
        <v>225</v>
      </c>
      <c r="C53" s="206"/>
      <c r="D53" s="207"/>
      <c r="E53" s="87">
        <v>16</v>
      </c>
      <c r="F53" s="43" t="s">
        <v>105</v>
      </c>
      <c r="G53" s="115">
        <v>1222544</v>
      </c>
      <c r="H53" s="45"/>
      <c r="I53" s="44"/>
      <c r="J53" s="87">
        <v>16</v>
      </c>
      <c r="K53" s="43" t="s">
        <v>105</v>
      </c>
      <c r="L53" s="102">
        <v>1222544</v>
      </c>
      <c r="M53" s="41"/>
      <c r="N53" s="70"/>
      <c r="O53" s="50"/>
      <c r="R53" s="30"/>
      <c r="S53" s="30">
        <v>50000</v>
      </c>
      <c r="T53" s="30"/>
      <c r="W53" s="30"/>
    </row>
    <row r="54" spans="1:23" s="27" customFormat="1" ht="15.75" hidden="1" x14ac:dyDescent="0.25">
      <c r="A54" s="78" t="s">
        <v>224</v>
      </c>
      <c r="B54" s="84" t="s">
        <v>23</v>
      </c>
      <c r="C54" s="83"/>
      <c r="D54" s="81"/>
      <c r="E54" s="87"/>
      <c r="F54" s="87"/>
      <c r="G54" s="45">
        <v>1222544</v>
      </c>
      <c r="H54" s="45"/>
      <c r="I54" s="44"/>
      <c r="J54" s="87"/>
      <c r="K54" s="87"/>
      <c r="L54" s="41">
        <v>1222544</v>
      </c>
      <c r="M54" s="41"/>
      <c r="N54" s="40"/>
      <c r="O54" s="48"/>
      <c r="R54" s="30"/>
      <c r="S54" s="30"/>
      <c r="T54" s="30"/>
      <c r="W54" s="30"/>
    </row>
    <row r="55" spans="1:23" s="27" customFormat="1" ht="15.75" hidden="1" x14ac:dyDescent="0.25">
      <c r="A55" s="78" t="s">
        <v>179</v>
      </c>
      <c r="B55" s="187" t="s">
        <v>106</v>
      </c>
      <c r="C55" s="188"/>
      <c r="D55" s="189"/>
      <c r="E55" s="87">
        <v>16</v>
      </c>
      <c r="F55" s="43" t="s">
        <v>105</v>
      </c>
      <c r="G55" s="45">
        <v>1222544</v>
      </c>
      <c r="H55" s="45"/>
      <c r="I55" s="44"/>
      <c r="J55" s="87">
        <v>16</v>
      </c>
      <c r="K55" s="43" t="s">
        <v>105</v>
      </c>
      <c r="L55" s="41">
        <v>1222544</v>
      </c>
      <c r="M55" s="41"/>
      <c r="N55" s="40"/>
      <c r="O55" s="48"/>
      <c r="R55" s="30"/>
      <c r="S55" s="30"/>
      <c r="T55" s="30"/>
      <c r="W55" s="30"/>
    </row>
    <row r="56" spans="1:23" s="27" customFormat="1" ht="16.5" hidden="1" x14ac:dyDescent="0.25">
      <c r="A56" s="78" t="s">
        <v>148</v>
      </c>
      <c r="B56" s="69" t="s">
        <v>103</v>
      </c>
      <c r="C56" s="83"/>
      <c r="D56" s="81"/>
      <c r="E56" s="87"/>
      <c r="F56" s="43"/>
      <c r="G56" s="45">
        <v>49120</v>
      </c>
      <c r="H56" s="45"/>
      <c r="I56" s="44"/>
      <c r="J56" s="87"/>
      <c r="K56" s="43"/>
      <c r="L56" s="41">
        <v>49120</v>
      </c>
      <c r="M56" s="41"/>
      <c r="N56" s="40"/>
      <c r="O56" s="48"/>
      <c r="R56" s="30"/>
      <c r="S56" s="30"/>
      <c r="T56" s="30"/>
      <c r="W56" s="30"/>
    </row>
    <row r="57" spans="1:23" s="27" customFormat="1" ht="16.5" hidden="1" x14ac:dyDescent="0.25">
      <c r="A57" s="78" t="s">
        <v>147</v>
      </c>
      <c r="B57" s="69" t="s">
        <v>101</v>
      </c>
      <c r="C57" s="83"/>
      <c r="D57" s="81"/>
      <c r="E57" s="87"/>
      <c r="F57" s="43"/>
      <c r="G57" s="45">
        <v>1140864</v>
      </c>
      <c r="H57" s="45"/>
      <c r="I57" s="44"/>
      <c r="J57" s="87"/>
      <c r="K57" s="43"/>
      <c r="L57" s="41">
        <v>1140864</v>
      </c>
      <c r="M57" s="41"/>
      <c r="N57" s="40"/>
      <c r="O57" s="48"/>
      <c r="R57" s="30"/>
      <c r="S57" s="30"/>
      <c r="T57" s="30"/>
      <c r="W57" s="30"/>
    </row>
    <row r="58" spans="1:23" s="27" customFormat="1" ht="16.5" hidden="1" x14ac:dyDescent="0.25">
      <c r="A58" s="78" t="s">
        <v>146</v>
      </c>
      <c r="B58" s="69" t="s">
        <v>99</v>
      </c>
      <c r="C58" s="83"/>
      <c r="D58" s="81"/>
      <c r="E58" s="87"/>
      <c r="F58" s="43"/>
      <c r="G58" s="45">
        <v>32560</v>
      </c>
      <c r="H58" s="45"/>
      <c r="I58" s="44"/>
      <c r="J58" s="87"/>
      <c r="K58" s="43"/>
      <c r="L58" s="41">
        <v>32560</v>
      </c>
      <c r="M58" s="41"/>
      <c r="N58" s="40"/>
      <c r="O58" s="48"/>
      <c r="R58" s="30"/>
      <c r="S58" s="30"/>
      <c r="T58" s="30"/>
      <c r="W58" s="30"/>
    </row>
    <row r="59" spans="1:23" s="27" customFormat="1" ht="57" customHeight="1" x14ac:dyDescent="0.25">
      <c r="A59" s="78" t="s">
        <v>223</v>
      </c>
      <c r="B59" s="187" t="s">
        <v>129</v>
      </c>
      <c r="C59" s="188"/>
      <c r="D59" s="189"/>
      <c r="E59" s="114">
        <v>1</v>
      </c>
      <c r="F59" s="74" t="s">
        <v>18</v>
      </c>
      <c r="G59" s="53">
        <v>520000</v>
      </c>
      <c r="H59" s="45"/>
      <c r="I59" s="44"/>
      <c r="J59" s="114">
        <v>1</v>
      </c>
      <c r="K59" s="74" t="s">
        <v>18</v>
      </c>
      <c r="L59" s="52">
        <f>520000+50000</f>
        <v>570000</v>
      </c>
      <c r="M59" s="41"/>
      <c r="N59" s="40"/>
      <c r="O59" s="51" t="s">
        <v>222</v>
      </c>
      <c r="P59" s="27">
        <f>P50*2</f>
        <v>152818</v>
      </c>
      <c r="R59" s="30"/>
      <c r="S59" s="30">
        <v>2000000</v>
      </c>
      <c r="T59" s="30"/>
      <c r="W59" s="30"/>
    </row>
    <row r="60" spans="1:23" s="27" customFormat="1" ht="15.75" hidden="1" x14ac:dyDescent="0.25">
      <c r="A60" s="78" t="s">
        <v>221</v>
      </c>
      <c r="B60" s="84" t="s">
        <v>23</v>
      </c>
      <c r="C60" s="83"/>
      <c r="D60" s="81"/>
      <c r="E60" s="74"/>
      <c r="F60" s="74"/>
      <c r="G60" s="45">
        <v>470000</v>
      </c>
      <c r="H60" s="45"/>
      <c r="I60" s="44"/>
      <c r="J60" s="74"/>
      <c r="K60" s="74"/>
      <c r="L60" s="41">
        <v>470000</v>
      </c>
      <c r="M60" s="41"/>
      <c r="N60" s="40"/>
      <c r="O60" s="48"/>
      <c r="R60" s="30"/>
      <c r="S60" s="30"/>
      <c r="T60" s="30"/>
      <c r="W60" s="30"/>
    </row>
    <row r="61" spans="1:23" s="27" customFormat="1" ht="15.75" hidden="1" x14ac:dyDescent="0.25">
      <c r="A61" s="78" t="s">
        <v>126</v>
      </c>
      <c r="B61" s="171" t="s">
        <v>125</v>
      </c>
      <c r="C61" s="172"/>
      <c r="D61" s="173"/>
      <c r="E61" s="74">
        <v>1</v>
      </c>
      <c r="F61" s="74" t="s">
        <v>65</v>
      </c>
      <c r="G61" s="45">
        <v>150000</v>
      </c>
      <c r="H61" s="45"/>
      <c r="I61" s="44"/>
      <c r="J61" s="74">
        <v>1</v>
      </c>
      <c r="K61" s="74" t="s">
        <v>65</v>
      </c>
      <c r="L61" s="41">
        <v>150000</v>
      </c>
      <c r="M61" s="41"/>
      <c r="N61" s="40"/>
      <c r="O61" s="48"/>
      <c r="R61" s="30"/>
      <c r="S61" s="30"/>
      <c r="T61" s="30"/>
      <c r="W61" s="30"/>
    </row>
    <row r="62" spans="1:23" s="27" customFormat="1" ht="15.75" hidden="1" x14ac:dyDescent="0.25">
      <c r="A62" s="78" t="s">
        <v>124</v>
      </c>
      <c r="B62" s="77" t="s">
        <v>123</v>
      </c>
      <c r="C62" s="76"/>
      <c r="D62" s="75"/>
      <c r="E62" s="74">
        <v>1</v>
      </c>
      <c r="F62" s="74" t="s">
        <v>18</v>
      </c>
      <c r="G62" s="45">
        <v>320000</v>
      </c>
      <c r="H62" s="45"/>
      <c r="I62" s="44"/>
      <c r="J62" s="74">
        <v>1</v>
      </c>
      <c r="K62" s="74" t="s">
        <v>18</v>
      </c>
      <c r="L62" s="41">
        <v>320000</v>
      </c>
      <c r="M62" s="41"/>
      <c r="N62" s="40"/>
      <c r="O62" s="48"/>
      <c r="R62" s="30"/>
      <c r="S62" s="30"/>
      <c r="T62" s="30"/>
      <c r="W62" s="30"/>
    </row>
    <row r="63" spans="1:23" s="111" customFormat="1" ht="39.950000000000003" customHeight="1" x14ac:dyDescent="0.25">
      <c r="A63" s="89">
        <v>1288</v>
      </c>
      <c r="B63" s="193" t="s">
        <v>220</v>
      </c>
      <c r="C63" s="194"/>
      <c r="D63" s="195"/>
      <c r="E63" s="61"/>
      <c r="F63" s="61"/>
      <c r="G63" s="63">
        <f>SUM(G64+G69+G72+G75+G78+G81+G86+G95)</f>
        <v>9410008</v>
      </c>
      <c r="H63" s="63">
        <f>SUM(H78+H81)</f>
        <v>3967948</v>
      </c>
      <c r="I63" s="62">
        <f>SUM(G63:H63)</f>
        <v>13377956</v>
      </c>
      <c r="J63" s="61"/>
      <c r="K63" s="61"/>
      <c r="L63" s="60">
        <f>SUM(L64+L69+L72+L75+L78+L81+L86+L95)</f>
        <v>8087440</v>
      </c>
      <c r="M63" s="60">
        <f>SUM(M78+M81)</f>
        <v>3582287</v>
      </c>
      <c r="N63" s="59">
        <f>SUM(L63:M63)</f>
        <v>11669727</v>
      </c>
      <c r="O63" s="58"/>
      <c r="P63" s="113">
        <f>L63-G63</f>
        <v>-1322568</v>
      </c>
      <c r="R63" s="112"/>
      <c r="S63" s="112">
        <v>1800000</v>
      </c>
      <c r="T63" s="112"/>
      <c r="W63" s="112"/>
    </row>
    <row r="64" spans="1:23" s="27" customFormat="1" ht="39.950000000000003" customHeight="1" x14ac:dyDescent="0.25">
      <c r="A64" s="78" t="s">
        <v>219</v>
      </c>
      <c r="B64" s="187" t="s">
        <v>218</v>
      </c>
      <c r="C64" s="188"/>
      <c r="D64" s="189"/>
      <c r="E64" s="43">
        <v>6</v>
      </c>
      <c r="F64" s="43" t="s">
        <v>166</v>
      </c>
      <c r="G64" s="45">
        <v>600000</v>
      </c>
      <c r="H64" s="45"/>
      <c r="I64" s="44"/>
      <c r="J64" s="43">
        <v>6</v>
      </c>
      <c r="K64" s="43" t="s">
        <v>166</v>
      </c>
      <c r="L64" s="41">
        <v>600000</v>
      </c>
      <c r="M64" s="41"/>
      <c r="N64" s="40"/>
      <c r="O64" s="48"/>
      <c r="R64" s="30"/>
      <c r="S64" s="30">
        <v>2000000</v>
      </c>
      <c r="T64" s="30"/>
      <c r="W64" s="30"/>
    </row>
    <row r="65" spans="1:23" s="27" customFormat="1" ht="15.75" hidden="1" x14ac:dyDescent="0.25">
      <c r="A65" s="78" t="s">
        <v>217</v>
      </c>
      <c r="B65" s="187" t="s">
        <v>23</v>
      </c>
      <c r="C65" s="188"/>
      <c r="D65" s="189"/>
      <c r="E65" s="43"/>
      <c r="F65" s="43"/>
      <c r="G65" s="45">
        <v>600000</v>
      </c>
      <c r="H65" s="45"/>
      <c r="I65" s="44"/>
      <c r="J65" s="43"/>
      <c r="K65" s="43"/>
      <c r="L65" s="41">
        <v>600000</v>
      </c>
      <c r="M65" s="41"/>
      <c r="N65" s="40"/>
      <c r="O65" s="48"/>
      <c r="R65" s="30"/>
      <c r="S65" s="30"/>
      <c r="T65" s="30"/>
      <c r="W65" s="30"/>
    </row>
    <row r="66" spans="1:23" s="27" customFormat="1" ht="15.75" hidden="1" x14ac:dyDescent="0.25">
      <c r="A66" s="78" t="s">
        <v>216</v>
      </c>
      <c r="B66" s="187" t="s">
        <v>215</v>
      </c>
      <c r="C66" s="188"/>
      <c r="D66" s="189"/>
      <c r="E66" s="43">
        <v>2</v>
      </c>
      <c r="F66" s="43" t="s">
        <v>166</v>
      </c>
      <c r="G66" s="45">
        <v>200000</v>
      </c>
      <c r="H66" s="45"/>
      <c r="I66" s="44"/>
      <c r="J66" s="43">
        <v>2</v>
      </c>
      <c r="K66" s="43" t="s">
        <v>166</v>
      </c>
      <c r="L66" s="41">
        <v>200000</v>
      </c>
      <c r="M66" s="41"/>
      <c r="N66" s="40"/>
      <c r="O66" s="48"/>
      <c r="R66" s="30"/>
      <c r="S66" s="30"/>
      <c r="T66" s="30"/>
      <c r="W66" s="30"/>
    </row>
    <row r="67" spans="1:23" s="27" customFormat="1" ht="39.950000000000003" hidden="1" customHeight="1" x14ac:dyDescent="0.25">
      <c r="A67" s="78" t="s">
        <v>214</v>
      </c>
      <c r="B67" s="187" t="s">
        <v>213</v>
      </c>
      <c r="C67" s="188"/>
      <c r="D67" s="189"/>
      <c r="E67" s="43">
        <v>2</v>
      </c>
      <c r="F67" s="43" t="s">
        <v>166</v>
      </c>
      <c r="G67" s="45">
        <v>200000</v>
      </c>
      <c r="H67" s="45"/>
      <c r="I67" s="44"/>
      <c r="J67" s="43">
        <v>2</v>
      </c>
      <c r="K67" s="43" t="s">
        <v>166</v>
      </c>
      <c r="L67" s="41">
        <v>200000</v>
      </c>
      <c r="M67" s="41"/>
      <c r="N67" s="40"/>
      <c r="O67" s="48"/>
      <c r="R67" s="30"/>
      <c r="S67" s="30"/>
      <c r="T67" s="30"/>
      <c r="W67" s="30"/>
    </row>
    <row r="68" spans="1:23" s="27" customFormat="1" ht="15.75" hidden="1" x14ac:dyDescent="0.25">
      <c r="A68" s="78" t="s">
        <v>212</v>
      </c>
      <c r="B68" s="187" t="s">
        <v>211</v>
      </c>
      <c r="C68" s="188"/>
      <c r="D68" s="189"/>
      <c r="E68" s="43">
        <v>2</v>
      </c>
      <c r="F68" s="43" t="s">
        <v>166</v>
      </c>
      <c r="G68" s="45">
        <v>200000</v>
      </c>
      <c r="H68" s="45"/>
      <c r="I68" s="44"/>
      <c r="J68" s="43">
        <v>2</v>
      </c>
      <c r="K68" s="43" t="s">
        <v>166</v>
      </c>
      <c r="L68" s="41">
        <v>200000</v>
      </c>
      <c r="M68" s="41"/>
      <c r="N68" s="40"/>
      <c r="O68" s="48"/>
      <c r="R68" s="30"/>
      <c r="S68" s="30"/>
      <c r="T68" s="30"/>
      <c r="W68" s="30"/>
    </row>
    <row r="69" spans="1:23" s="27" customFormat="1" ht="39.950000000000003" customHeight="1" x14ac:dyDescent="0.25">
      <c r="A69" s="78" t="s">
        <v>210</v>
      </c>
      <c r="B69" s="187" t="s">
        <v>209</v>
      </c>
      <c r="C69" s="188"/>
      <c r="D69" s="189"/>
      <c r="E69" s="87">
        <v>1</v>
      </c>
      <c r="F69" s="87" t="s">
        <v>60</v>
      </c>
      <c r="G69" s="45">
        <v>100000</v>
      </c>
      <c r="H69" s="45"/>
      <c r="I69" s="44"/>
      <c r="J69" s="87">
        <v>1</v>
      </c>
      <c r="K69" s="87" t="s">
        <v>60</v>
      </c>
      <c r="L69" s="41">
        <v>100000</v>
      </c>
      <c r="M69" s="41"/>
      <c r="N69" s="40"/>
      <c r="O69" s="48"/>
      <c r="R69" s="30"/>
      <c r="S69" s="30">
        <v>596772</v>
      </c>
      <c r="T69" s="30"/>
      <c r="W69" s="30"/>
    </row>
    <row r="70" spans="1:23" s="27" customFormat="1" ht="15.75" hidden="1" x14ac:dyDescent="0.25">
      <c r="A70" s="78" t="s">
        <v>208</v>
      </c>
      <c r="B70" s="84" t="s">
        <v>23</v>
      </c>
      <c r="C70" s="83"/>
      <c r="D70" s="81"/>
      <c r="E70" s="87"/>
      <c r="F70" s="87"/>
      <c r="G70" s="45">
        <v>100000</v>
      </c>
      <c r="H70" s="45"/>
      <c r="I70" s="44"/>
      <c r="J70" s="87"/>
      <c r="K70" s="87"/>
      <c r="L70" s="41">
        <v>100000</v>
      </c>
      <c r="M70" s="41"/>
      <c r="N70" s="40"/>
      <c r="O70" s="48"/>
      <c r="R70" s="30"/>
      <c r="S70" s="30">
        <f>SUM(S40:S69)</f>
        <v>7049590</v>
      </c>
      <c r="T70" s="30"/>
      <c r="W70" s="30"/>
    </row>
    <row r="71" spans="1:23" s="27" customFormat="1" ht="15.75" hidden="1" x14ac:dyDescent="0.25">
      <c r="A71" s="78" t="s">
        <v>170</v>
      </c>
      <c r="B71" s="110" t="s">
        <v>207</v>
      </c>
      <c r="C71" s="109"/>
      <c r="D71" s="108"/>
      <c r="E71" s="87">
        <v>1</v>
      </c>
      <c r="F71" s="87" t="s">
        <v>60</v>
      </c>
      <c r="G71" s="45">
        <v>100000</v>
      </c>
      <c r="H71" s="45"/>
      <c r="I71" s="44"/>
      <c r="J71" s="87">
        <v>1</v>
      </c>
      <c r="K71" s="87" t="s">
        <v>60</v>
      </c>
      <c r="L71" s="41">
        <v>100000</v>
      </c>
      <c r="M71" s="41"/>
      <c r="N71" s="40"/>
      <c r="O71" s="48"/>
      <c r="R71" s="30"/>
      <c r="S71" s="30"/>
      <c r="T71" s="30"/>
      <c r="W71" s="30"/>
    </row>
    <row r="72" spans="1:23" s="27" customFormat="1" ht="39.950000000000003" customHeight="1" x14ac:dyDescent="0.25">
      <c r="A72" s="78" t="s">
        <v>206</v>
      </c>
      <c r="B72" s="187" t="s">
        <v>205</v>
      </c>
      <c r="C72" s="188"/>
      <c r="D72" s="189"/>
      <c r="E72" s="87">
        <v>25</v>
      </c>
      <c r="F72" s="87" t="s">
        <v>202</v>
      </c>
      <c r="G72" s="106">
        <v>459500</v>
      </c>
      <c r="H72" s="106"/>
      <c r="I72" s="44"/>
      <c r="J72" s="87">
        <v>25</v>
      </c>
      <c r="K72" s="87" t="s">
        <v>202</v>
      </c>
      <c r="L72" s="105">
        <v>459500</v>
      </c>
      <c r="M72" s="105"/>
      <c r="N72" s="40"/>
      <c r="O72" s="48"/>
      <c r="R72" s="30"/>
      <c r="S72" s="107">
        <f>SUM(S40:S69)</f>
        <v>7049590</v>
      </c>
      <c r="T72" s="30"/>
      <c r="W72" s="30"/>
    </row>
    <row r="73" spans="1:23" s="27" customFormat="1" ht="15.75" hidden="1" x14ac:dyDescent="0.25">
      <c r="A73" s="78" t="s">
        <v>204</v>
      </c>
      <c r="B73" s="187" t="s">
        <v>23</v>
      </c>
      <c r="C73" s="188"/>
      <c r="D73" s="189"/>
      <c r="E73" s="87"/>
      <c r="F73" s="87"/>
      <c r="G73" s="106"/>
      <c r="H73" s="106"/>
      <c r="I73" s="44"/>
      <c r="J73" s="87"/>
      <c r="K73" s="87"/>
      <c r="L73" s="105"/>
      <c r="M73" s="105"/>
      <c r="N73" s="40"/>
      <c r="O73" s="48"/>
      <c r="R73" s="30"/>
      <c r="S73" s="30"/>
      <c r="T73" s="30"/>
      <c r="W73" s="30"/>
    </row>
    <row r="74" spans="1:23" s="27" customFormat="1" ht="15.75" hidden="1" x14ac:dyDescent="0.25">
      <c r="A74" s="78" t="s">
        <v>161</v>
      </c>
      <c r="B74" s="205" t="s">
        <v>203</v>
      </c>
      <c r="C74" s="206"/>
      <c r="D74" s="207"/>
      <c r="E74" s="87">
        <v>25</v>
      </c>
      <c r="F74" s="87" t="s">
        <v>202</v>
      </c>
      <c r="G74" s="104">
        <v>459500</v>
      </c>
      <c r="H74" s="104"/>
      <c r="I74" s="44"/>
      <c r="J74" s="87">
        <v>25</v>
      </c>
      <c r="K74" s="87" t="s">
        <v>202</v>
      </c>
      <c r="L74" s="103">
        <v>459500</v>
      </c>
      <c r="M74" s="103"/>
      <c r="N74" s="40"/>
      <c r="O74" s="48"/>
      <c r="R74" s="30"/>
      <c r="S74" s="30"/>
      <c r="T74" s="30"/>
      <c r="W74" s="30"/>
    </row>
    <row r="75" spans="1:23" s="27" customFormat="1" ht="39.950000000000003" customHeight="1" x14ac:dyDescent="0.25">
      <c r="A75" s="78" t="s">
        <v>201</v>
      </c>
      <c r="B75" s="196" t="s">
        <v>200</v>
      </c>
      <c r="C75" s="197"/>
      <c r="D75" s="198"/>
      <c r="E75" s="87">
        <v>1</v>
      </c>
      <c r="F75" s="87" t="s">
        <v>60</v>
      </c>
      <c r="G75" s="45">
        <v>100000</v>
      </c>
      <c r="H75" s="104"/>
      <c r="I75" s="44"/>
      <c r="J75" s="87">
        <v>1</v>
      </c>
      <c r="K75" s="87" t="s">
        <v>60</v>
      </c>
      <c r="L75" s="41">
        <v>100000</v>
      </c>
      <c r="M75" s="103"/>
      <c r="N75" s="40"/>
      <c r="O75" s="48"/>
      <c r="R75" s="30"/>
      <c r="S75" s="30"/>
      <c r="T75" s="30"/>
      <c r="W75" s="30"/>
    </row>
    <row r="76" spans="1:23" s="27" customFormat="1" ht="15.75" hidden="1" x14ac:dyDescent="0.25">
      <c r="A76" s="78" t="s">
        <v>199</v>
      </c>
      <c r="B76" s="187" t="s">
        <v>23</v>
      </c>
      <c r="C76" s="188"/>
      <c r="D76" s="189"/>
      <c r="E76" s="87"/>
      <c r="F76" s="87"/>
      <c r="G76" s="45">
        <v>100000</v>
      </c>
      <c r="H76" s="104"/>
      <c r="I76" s="44"/>
      <c r="J76" s="87"/>
      <c r="K76" s="87"/>
      <c r="L76" s="41">
        <v>100000</v>
      </c>
      <c r="M76" s="103"/>
      <c r="N76" s="40"/>
      <c r="O76" s="48"/>
      <c r="R76" s="30"/>
      <c r="S76" s="30"/>
      <c r="T76" s="30"/>
      <c r="W76" s="30"/>
    </row>
    <row r="77" spans="1:23" s="27" customFormat="1" ht="15.75" hidden="1" x14ac:dyDescent="0.25">
      <c r="A77" s="78" t="s">
        <v>96</v>
      </c>
      <c r="B77" s="196" t="s">
        <v>198</v>
      </c>
      <c r="C77" s="197"/>
      <c r="D77" s="198"/>
      <c r="E77" s="87">
        <v>1</v>
      </c>
      <c r="F77" s="87" t="s">
        <v>60</v>
      </c>
      <c r="G77" s="45">
        <v>100000</v>
      </c>
      <c r="H77" s="104"/>
      <c r="I77" s="44"/>
      <c r="J77" s="87">
        <v>1</v>
      </c>
      <c r="K77" s="87" t="s">
        <v>60</v>
      </c>
      <c r="L77" s="41">
        <v>100000</v>
      </c>
      <c r="M77" s="103"/>
      <c r="N77" s="40"/>
      <c r="O77" s="48"/>
      <c r="R77" s="30"/>
      <c r="S77" s="30"/>
      <c r="T77" s="30"/>
      <c r="W77" s="30"/>
    </row>
    <row r="78" spans="1:23" s="27" customFormat="1" ht="191.25" customHeight="1" x14ac:dyDescent="0.25">
      <c r="A78" s="78" t="s">
        <v>197</v>
      </c>
      <c r="B78" s="100" t="s">
        <v>196</v>
      </c>
      <c r="C78" s="99"/>
      <c r="D78" s="98"/>
      <c r="E78" s="88">
        <v>4</v>
      </c>
      <c r="F78" s="87" t="s">
        <v>105</v>
      </c>
      <c r="G78" s="53">
        <v>733170</v>
      </c>
      <c r="H78" s="45">
        <v>905132</v>
      </c>
      <c r="I78" s="73">
        <v>1638302</v>
      </c>
      <c r="J78" s="88">
        <v>4</v>
      </c>
      <c r="K78" s="87" t="s">
        <v>105</v>
      </c>
      <c r="L78" s="52">
        <f>733170-60000</f>
        <v>673170</v>
      </c>
      <c r="M78" s="102">
        <v>905132</v>
      </c>
      <c r="N78" s="72">
        <v>1638302</v>
      </c>
      <c r="O78" s="71" t="s">
        <v>292</v>
      </c>
      <c r="R78" s="101"/>
      <c r="S78" s="101"/>
      <c r="T78" s="30"/>
      <c r="W78" s="30"/>
    </row>
    <row r="79" spans="1:23" s="27" customFormat="1" ht="15.75" hidden="1" x14ac:dyDescent="0.25">
      <c r="A79" s="78" t="s">
        <v>195</v>
      </c>
      <c r="B79" s="187" t="s">
        <v>23</v>
      </c>
      <c r="C79" s="188"/>
      <c r="D79" s="189"/>
      <c r="E79" s="88"/>
      <c r="F79" s="88"/>
      <c r="G79" s="53">
        <v>1000000</v>
      </c>
      <c r="H79" s="53">
        <v>1504564</v>
      </c>
      <c r="I79" s="97">
        <v>2504564</v>
      </c>
      <c r="J79" s="88"/>
      <c r="K79" s="88"/>
      <c r="L79" s="52">
        <v>1000000</v>
      </c>
      <c r="M79" s="95">
        <v>1504564</v>
      </c>
      <c r="N79" s="96">
        <v>2504564</v>
      </c>
      <c r="O79" s="55"/>
      <c r="R79" s="30"/>
      <c r="S79" s="30"/>
      <c r="T79" s="30"/>
      <c r="W79" s="30"/>
    </row>
    <row r="80" spans="1:23" s="27" customFormat="1" ht="31.5" hidden="1" x14ac:dyDescent="0.25">
      <c r="A80" s="78" t="s">
        <v>194</v>
      </c>
      <c r="B80" s="100" t="s">
        <v>193</v>
      </c>
      <c r="C80" s="99"/>
      <c r="D80" s="98"/>
      <c r="E80" s="88">
        <v>6</v>
      </c>
      <c r="F80" s="88" t="s">
        <v>105</v>
      </c>
      <c r="G80" s="53">
        <v>1000000</v>
      </c>
      <c r="H80" s="53">
        <v>1504564</v>
      </c>
      <c r="I80" s="97">
        <v>2504564</v>
      </c>
      <c r="J80" s="88">
        <v>6</v>
      </c>
      <c r="K80" s="88" t="s">
        <v>105</v>
      </c>
      <c r="L80" s="52">
        <v>1000000</v>
      </c>
      <c r="M80" s="95">
        <v>1504564</v>
      </c>
      <c r="N80" s="96">
        <v>2504564</v>
      </c>
      <c r="O80" s="55"/>
      <c r="R80" s="30"/>
      <c r="S80" s="30"/>
      <c r="T80" s="30"/>
      <c r="W80" s="30"/>
    </row>
    <row r="81" spans="1:23" s="27" customFormat="1" ht="399.75" customHeight="1" x14ac:dyDescent="0.25">
      <c r="A81" s="78" t="s">
        <v>192</v>
      </c>
      <c r="B81" s="196" t="s">
        <v>191</v>
      </c>
      <c r="C81" s="197"/>
      <c r="D81" s="198"/>
      <c r="E81" s="43">
        <v>24</v>
      </c>
      <c r="F81" s="43" t="s">
        <v>105</v>
      </c>
      <c r="G81" s="53">
        <v>6136066</v>
      </c>
      <c r="H81" s="53">
        <v>3062816</v>
      </c>
      <c r="I81" s="73">
        <v>9198882</v>
      </c>
      <c r="J81" s="43">
        <v>24</v>
      </c>
      <c r="K81" s="43" t="s">
        <v>105</v>
      </c>
      <c r="L81" s="52">
        <f>6136066-1221665</f>
        <v>4914401</v>
      </c>
      <c r="M81" s="95">
        <f>3062816-385661</f>
        <v>2677155</v>
      </c>
      <c r="N81" s="72">
        <v>9198882</v>
      </c>
      <c r="O81" s="71" t="s">
        <v>190</v>
      </c>
      <c r="P81" s="54">
        <f>L81-G81</f>
        <v>-1221665</v>
      </c>
      <c r="Q81" s="54">
        <f>M81-H81</f>
        <v>-385661</v>
      </c>
      <c r="R81" s="30">
        <f>SUM(P81:Q81)</f>
        <v>-1607326</v>
      </c>
      <c r="S81" s="30"/>
      <c r="T81" s="30"/>
      <c r="W81" s="30"/>
    </row>
    <row r="82" spans="1:23" s="27" customFormat="1" ht="15.75" hidden="1" x14ac:dyDescent="0.25">
      <c r="A82" s="78" t="s">
        <v>189</v>
      </c>
      <c r="B82" s="187" t="s">
        <v>23</v>
      </c>
      <c r="C82" s="188"/>
      <c r="D82" s="189"/>
      <c r="E82" s="43"/>
      <c r="F82" s="43"/>
      <c r="G82" s="45">
        <v>6029360</v>
      </c>
      <c r="H82" s="45">
        <v>2463384</v>
      </c>
      <c r="I82" s="73">
        <v>8492744</v>
      </c>
      <c r="J82" s="43"/>
      <c r="K82" s="43"/>
      <c r="L82" s="41">
        <v>6029360</v>
      </c>
      <c r="M82" s="41">
        <v>2463384</v>
      </c>
      <c r="N82" s="72">
        <v>8492744</v>
      </c>
      <c r="O82" s="55"/>
      <c r="R82" s="30"/>
      <c r="S82" s="30"/>
      <c r="T82" s="30"/>
      <c r="W82" s="30"/>
    </row>
    <row r="83" spans="1:23" s="93" customFormat="1" ht="15.75" hidden="1" x14ac:dyDescent="0.25">
      <c r="A83" s="92" t="s">
        <v>188</v>
      </c>
      <c r="B83" s="196" t="s">
        <v>187</v>
      </c>
      <c r="C83" s="197"/>
      <c r="D83" s="198"/>
      <c r="E83" s="87">
        <v>3</v>
      </c>
      <c r="F83" s="43" t="s">
        <v>105</v>
      </c>
      <c r="G83" s="45"/>
      <c r="H83" s="45">
        <v>215389</v>
      </c>
      <c r="I83" s="44"/>
      <c r="J83" s="87">
        <v>3</v>
      </c>
      <c r="K83" s="43" t="s">
        <v>105</v>
      </c>
      <c r="L83" s="41"/>
      <c r="M83" s="41">
        <v>215389</v>
      </c>
      <c r="N83" s="40"/>
      <c r="O83" s="48"/>
      <c r="R83" s="94"/>
      <c r="S83" s="94"/>
      <c r="T83" s="94"/>
      <c r="W83" s="94"/>
    </row>
    <row r="84" spans="1:23" s="93" customFormat="1" ht="15.75" hidden="1" x14ac:dyDescent="0.25">
      <c r="A84" s="92" t="s">
        <v>186</v>
      </c>
      <c r="B84" s="196" t="s">
        <v>185</v>
      </c>
      <c r="C84" s="197"/>
      <c r="D84" s="198"/>
      <c r="E84" s="87">
        <v>7</v>
      </c>
      <c r="F84" s="43" t="s">
        <v>105</v>
      </c>
      <c r="G84" s="45">
        <v>6029360</v>
      </c>
      <c r="H84" s="45">
        <v>1530031</v>
      </c>
      <c r="I84" s="73">
        <v>7559391</v>
      </c>
      <c r="J84" s="87">
        <v>7</v>
      </c>
      <c r="K84" s="43" t="s">
        <v>105</v>
      </c>
      <c r="L84" s="41">
        <v>6029360</v>
      </c>
      <c r="M84" s="41">
        <v>1530031</v>
      </c>
      <c r="N84" s="72">
        <v>7559391</v>
      </c>
      <c r="O84" s="55"/>
      <c r="R84" s="94"/>
      <c r="S84" s="94"/>
      <c r="T84" s="94"/>
      <c r="W84" s="94"/>
    </row>
    <row r="85" spans="1:23" s="27" customFormat="1" ht="15.75" hidden="1" x14ac:dyDescent="0.25">
      <c r="A85" s="92" t="s">
        <v>184</v>
      </c>
      <c r="B85" s="196" t="s">
        <v>183</v>
      </c>
      <c r="C85" s="197"/>
      <c r="D85" s="198"/>
      <c r="E85" s="87">
        <v>10</v>
      </c>
      <c r="F85" s="43" t="s">
        <v>105</v>
      </c>
      <c r="G85" s="45"/>
      <c r="H85" s="45">
        <v>717964</v>
      </c>
      <c r="I85" s="44"/>
      <c r="J85" s="87">
        <v>10</v>
      </c>
      <c r="K85" s="43" t="s">
        <v>105</v>
      </c>
      <c r="L85" s="41"/>
      <c r="M85" s="41">
        <v>717964</v>
      </c>
      <c r="N85" s="40"/>
      <c r="O85" s="48"/>
      <c r="R85" s="30"/>
      <c r="S85" s="30"/>
      <c r="T85" s="30"/>
      <c r="W85" s="30"/>
    </row>
    <row r="86" spans="1:23" s="27" customFormat="1" ht="47.25" x14ac:dyDescent="0.25">
      <c r="A86" s="78" t="s">
        <v>182</v>
      </c>
      <c r="B86" s="202" t="s">
        <v>181</v>
      </c>
      <c r="C86" s="203"/>
      <c r="D86" s="204"/>
      <c r="E86" s="87">
        <v>8</v>
      </c>
      <c r="F86" s="87" t="s">
        <v>105</v>
      </c>
      <c r="G86" s="53">
        <v>611272</v>
      </c>
      <c r="H86" s="45"/>
      <c r="I86" s="44"/>
      <c r="J86" s="87">
        <v>8</v>
      </c>
      <c r="K86" s="87" t="s">
        <v>105</v>
      </c>
      <c r="L86" s="52">
        <f>611272-40903</f>
        <v>570369</v>
      </c>
      <c r="M86" s="41"/>
      <c r="N86" s="72"/>
      <c r="O86" s="66" t="s">
        <v>180</v>
      </c>
      <c r="P86" s="27">
        <v>73074</v>
      </c>
      <c r="Q86" s="27">
        <v>873000</v>
      </c>
      <c r="R86" s="30"/>
      <c r="S86" s="30"/>
      <c r="T86" s="30"/>
      <c r="W86" s="30"/>
    </row>
    <row r="87" spans="1:23" s="27" customFormat="1" ht="15.75" hidden="1" x14ac:dyDescent="0.25">
      <c r="A87" s="78" t="s">
        <v>179</v>
      </c>
      <c r="B87" s="202" t="s">
        <v>106</v>
      </c>
      <c r="C87" s="203"/>
      <c r="D87" s="204"/>
      <c r="E87" s="87">
        <v>8</v>
      </c>
      <c r="F87" s="87" t="s">
        <v>105</v>
      </c>
      <c r="G87" s="45">
        <v>611272</v>
      </c>
      <c r="H87" s="45"/>
      <c r="I87" s="44"/>
      <c r="J87" s="87">
        <v>8</v>
      </c>
      <c r="K87" s="87" t="s">
        <v>105</v>
      </c>
      <c r="L87" s="41">
        <v>611272</v>
      </c>
      <c r="M87" s="41"/>
      <c r="N87" s="40"/>
      <c r="O87" s="48"/>
      <c r="R87" s="30"/>
      <c r="S87" s="30"/>
      <c r="T87" s="30"/>
      <c r="W87" s="30"/>
    </row>
    <row r="88" spans="1:23" s="27" customFormat="1" ht="16.5" hidden="1" x14ac:dyDescent="0.25">
      <c r="A88" s="78" t="s">
        <v>148</v>
      </c>
      <c r="B88" s="69" t="s">
        <v>103</v>
      </c>
      <c r="C88" s="91"/>
      <c r="D88" s="90"/>
      <c r="E88" s="87"/>
      <c r="F88" s="87"/>
      <c r="G88" s="45">
        <v>24560</v>
      </c>
      <c r="H88" s="45"/>
      <c r="I88" s="44"/>
      <c r="J88" s="87"/>
      <c r="K88" s="87"/>
      <c r="L88" s="41">
        <v>24560</v>
      </c>
      <c r="M88" s="41"/>
      <c r="N88" s="40"/>
      <c r="O88" s="48"/>
      <c r="R88" s="30"/>
      <c r="S88" s="30"/>
      <c r="T88" s="30"/>
      <c r="W88" s="30"/>
    </row>
    <row r="89" spans="1:23" s="27" customFormat="1" ht="16.5" hidden="1" x14ac:dyDescent="0.25">
      <c r="A89" s="78" t="s">
        <v>147</v>
      </c>
      <c r="B89" s="69" t="s">
        <v>101</v>
      </c>
      <c r="C89" s="91"/>
      <c r="D89" s="90"/>
      <c r="E89" s="87"/>
      <c r="F89" s="87"/>
      <c r="G89" s="45">
        <v>570432</v>
      </c>
      <c r="H89" s="45"/>
      <c r="I89" s="44"/>
      <c r="J89" s="87"/>
      <c r="K89" s="87"/>
      <c r="L89" s="41">
        <v>570432</v>
      </c>
      <c r="M89" s="41"/>
      <c r="N89" s="40"/>
      <c r="O89" s="48"/>
      <c r="R89" s="30"/>
      <c r="S89" s="30"/>
      <c r="T89" s="30"/>
      <c r="W89" s="30"/>
    </row>
    <row r="90" spans="1:23" s="27" customFormat="1" ht="16.5" hidden="1" x14ac:dyDescent="0.25">
      <c r="A90" s="78" t="s">
        <v>146</v>
      </c>
      <c r="B90" s="69" t="s">
        <v>99</v>
      </c>
      <c r="C90" s="91"/>
      <c r="D90" s="90"/>
      <c r="E90" s="87"/>
      <c r="F90" s="87"/>
      <c r="G90" s="45">
        <v>16280</v>
      </c>
      <c r="H90" s="45"/>
      <c r="I90" s="44"/>
      <c r="J90" s="87"/>
      <c r="K90" s="87"/>
      <c r="L90" s="41">
        <v>16280</v>
      </c>
      <c r="M90" s="41"/>
      <c r="N90" s="40"/>
      <c r="O90" s="48"/>
      <c r="R90" s="30"/>
      <c r="S90" s="30"/>
      <c r="T90" s="30"/>
      <c r="W90" s="30"/>
    </row>
    <row r="91" spans="1:23" s="27" customFormat="1" ht="15.75" hidden="1" x14ac:dyDescent="0.25">
      <c r="A91" s="78" t="s">
        <v>178</v>
      </c>
      <c r="B91" s="202" t="s">
        <v>144</v>
      </c>
      <c r="C91" s="203"/>
      <c r="D91" s="204"/>
      <c r="E91" s="87">
        <v>1</v>
      </c>
      <c r="F91" s="87" t="s">
        <v>105</v>
      </c>
      <c r="G91" s="45">
        <v>144244</v>
      </c>
      <c r="H91" s="45"/>
      <c r="I91" s="44"/>
      <c r="J91" s="87">
        <v>1</v>
      </c>
      <c r="K91" s="87" t="s">
        <v>105</v>
      </c>
      <c r="L91" s="41">
        <v>144244</v>
      </c>
      <c r="M91" s="41"/>
      <c r="N91" s="40"/>
      <c r="O91" s="48"/>
      <c r="R91" s="30"/>
      <c r="S91" s="30"/>
      <c r="T91" s="30"/>
      <c r="W91" s="30"/>
    </row>
    <row r="92" spans="1:23" s="27" customFormat="1" ht="16.5" hidden="1" x14ac:dyDescent="0.25">
      <c r="A92" s="78" t="s">
        <v>143</v>
      </c>
      <c r="B92" s="69" t="s">
        <v>103</v>
      </c>
      <c r="C92" s="91"/>
      <c r="D92" s="90"/>
      <c r="E92" s="87"/>
      <c r="F92" s="87"/>
      <c r="G92" s="45">
        <v>9535</v>
      </c>
      <c r="H92" s="45"/>
      <c r="I92" s="44"/>
      <c r="J92" s="87"/>
      <c r="K92" s="87"/>
      <c r="L92" s="41">
        <v>9535</v>
      </c>
      <c r="M92" s="41"/>
      <c r="N92" s="40"/>
      <c r="O92" s="48"/>
      <c r="R92" s="30"/>
      <c r="S92" s="30"/>
      <c r="T92" s="30"/>
      <c r="W92" s="30"/>
    </row>
    <row r="93" spans="1:23" s="27" customFormat="1" ht="16.5" hidden="1" x14ac:dyDescent="0.25">
      <c r="A93" s="78" t="s">
        <v>142</v>
      </c>
      <c r="B93" s="69" t="s">
        <v>101</v>
      </c>
      <c r="C93" s="91"/>
      <c r="D93" s="90"/>
      <c r="E93" s="87"/>
      <c r="F93" s="87"/>
      <c r="G93" s="45">
        <v>132605</v>
      </c>
      <c r="H93" s="45"/>
      <c r="I93" s="44"/>
      <c r="J93" s="87"/>
      <c r="K93" s="87"/>
      <c r="L93" s="41">
        <v>132605</v>
      </c>
      <c r="M93" s="41"/>
      <c r="N93" s="40"/>
      <c r="O93" s="48"/>
      <c r="R93" s="30"/>
      <c r="S93" s="30"/>
      <c r="T93" s="30"/>
      <c r="W93" s="30"/>
    </row>
    <row r="94" spans="1:23" s="27" customFormat="1" ht="16.5" hidden="1" x14ac:dyDescent="0.25">
      <c r="A94" s="78" t="s">
        <v>141</v>
      </c>
      <c r="B94" s="69" t="s">
        <v>99</v>
      </c>
      <c r="C94" s="91"/>
      <c r="D94" s="90"/>
      <c r="E94" s="87"/>
      <c r="F94" s="87"/>
      <c r="G94" s="45">
        <v>2104</v>
      </c>
      <c r="H94" s="45"/>
      <c r="I94" s="44"/>
      <c r="J94" s="87"/>
      <c r="K94" s="87"/>
      <c r="L94" s="41">
        <v>2104</v>
      </c>
      <c r="M94" s="41"/>
      <c r="N94" s="40"/>
      <c r="O94" s="48"/>
      <c r="R94" s="30"/>
      <c r="S94" s="30"/>
      <c r="T94" s="30"/>
      <c r="W94" s="30"/>
    </row>
    <row r="95" spans="1:23" s="27" customFormat="1" ht="39.950000000000003" customHeight="1" x14ac:dyDescent="0.25">
      <c r="A95" s="78" t="s">
        <v>177</v>
      </c>
      <c r="B95" s="187" t="s">
        <v>129</v>
      </c>
      <c r="C95" s="188"/>
      <c r="D95" s="189"/>
      <c r="E95" s="43">
        <v>1</v>
      </c>
      <c r="F95" s="43" t="s">
        <v>18</v>
      </c>
      <c r="G95" s="45">
        <v>670000</v>
      </c>
      <c r="H95" s="45"/>
      <c r="I95" s="44"/>
      <c r="J95" s="43">
        <v>1</v>
      </c>
      <c r="K95" s="43" t="s">
        <v>18</v>
      </c>
      <c r="L95" s="41">
        <v>670000</v>
      </c>
      <c r="M95" s="41"/>
      <c r="N95" s="40"/>
      <c r="O95" s="51"/>
      <c r="P95" s="27">
        <v>40903</v>
      </c>
      <c r="R95" s="30"/>
      <c r="S95" s="30"/>
      <c r="T95" s="30"/>
      <c r="W95" s="30"/>
    </row>
    <row r="96" spans="1:23" s="27" customFormat="1" ht="15.75" hidden="1" x14ac:dyDescent="0.25">
      <c r="A96" s="78" t="s">
        <v>176</v>
      </c>
      <c r="B96" s="187" t="s">
        <v>23</v>
      </c>
      <c r="C96" s="188"/>
      <c r="D96" s="189"/>
      <c r="E96" s="74"/>
      <c r="F96" s="74"/>
      <c r="G96" s="45">
        <v>470000</v>
      </c>
      <c r="H96" s="45"/>
      <c r="I96" s="44"/>
      <c r="J96" s="74"/>
      <c r="K96" s="74"/>
      <c r="L96" s="41">
        <v>470000</v>
      </c>
      <c r="M96" s="41"/>
      <c r="N96" s="40"/>
      <c r="O96" s="48"/>
      <c r="R96" s="30"/>
      <c r="S96" s="30"/>
      <c r="T96" s="30"/>
      <c r="W96" s="30"/>
    </row>
    <row r="97" spans="1:23" s="27" customFormat="1" ht="15.75" hidden="1" x14ac:dyDescent="0.25">
      <c r="A97" s="78" t="s">
        <v>126</v>
      </c>
      <c r="B97" s="171" t="s">
        <v>125</v>
      </c>
      <c r="C97" s="172"/>
      <c r="D97" s="173"/>
      <c r="E97" s="74">
        <v>1</v>
      </c>
      <c r="F97" s="74" t="s">
        <v>65</v>
      </c>
      <c r="G97" s="45">
        <v>150000</v>
      </c>
      <c r="H97" s="45"/>
      <c r="I97" s="44"/>
      <c r="J97" s="74">
        <v>1</v>
      </c>
      <c r="K97" s="74" t="s">
        <v>65</v>
      </c>
      <c r="L97" s="41">
        <v>150000</v>
      </c>
      <c r="M97" s="41"/>
      <c r="N97" s="40"/>
      <c r="O97" s="48"/>
      <c r="R97" s="30"/>
      <c r="S97" s="30"/>
      <c r="T97" s="30"/>
      <c r="W97" s="30"/>
    </row>
    <row r="98" spans="1:23" s="27" customFormat="1" ht="15.75" hidden="1" x14ac:dyDescent="0.25">
      <c r="A98" s="78" t="s">
        <v>124</v>
      </c>
      <c r="B98" s="77" t="s">
        <v>123</v>
      </c>
      <c r="C98" s="76"/>
      <c r="D98" s="75"/>
      <c r="E98" s="74">
        <v>1</v>
      </c>
      <c r="F98" s="74" t="s">
        <v>18</v>
      </c>
      <c r="G98" s="45">
        <v>320000</v>
      </c>
      <c r="H98" s="45"/>
      <c r="I98" s="44"/>
      <c r="J98" s="74">
        <v>1</v>
      </c>
      <c r="K98" s="74" t="s">
        <v>18</v>
      </c>
      <c r="L98" s="41">
        <v>320000</v>
      </c>
      <c r="M98" s="41"/>
      <c r="N98" s="40"/>
      <c r="O98" s="48"/>
      <c r="R98" s="30"/>
      <c r="S98" s="30"/>
      <c r="T98" s="30"/>
      <c r="W98" s="30"/>
    </row>
    <row r="99" spans="1:23" s="3" customFormat="1" ht="39.950000000000003" customHeight="1" x14ac:dyDescent="0.25">
      <c r="A99" s="89" t="s">
        <v>175</v>
      </c>
      <c r="B99" s="193" t="s">
        <v>174</v>
      </c>
      <c r="C99" s="194"/>
      <c r="D99" s="195"/>
      <c r="E99" s="61"/>
      <c r="F99" s="61"/>
      <c r="G99" s="63">
        <f>SUM(G100+G104+G108+G111+G129)</f>
        <v>3200400</v>
      </c>
      <c r="H99" s="63">
        <f>H104</f>
        <v>1668386</v>
      </c>
      <c r="I99" s="62">
        <f>G99+H99</f>
        <v>4868786</v>
      </c>
      <c r="J99" s="61"/>
      <c r="K99" s="61"/>
      <c r="L99" s="60">
        <f>SUM(L100+L104+L108+L111+L129)</f>
        <v>3168473</v>
      </c>
      <c r="M99" s="60">
        <f>M104</f>
        <v>1583218</v>
      </c>
      <c r="N99" s="59">
        <f>L99+M99</f>
        <v>4751691</v>
      </c>
      <c r="O99" s="58"/>
      <c r="P99" s="3">
        <v>21927</v>
      </c>
      <c r="R99" s="56"/>
      <c r="S99" s="56"/>
      <c r="T99" s="56"/>
      <c r="W99" s="56"/>
    </row>
    <row r="100" spans="1:23" s="27" customFormat="1" ht="39.950000000000003" customHeight="1" x14ac:dyDescent="0.25">
      <c r="A100" s="78" t="s">
        <v>173</v>
      </c>
      <c r="B100" s="187" t="s">
        <v>172</v>
      </c>
      <c r="C100" s="188"/>
      <c r="D100" s="189"/>
      <c r="E100" s="43">
        <v>3</v>
      </c>
      <c r="F100" s="43" t="s">
        <v>166</v>
      </c>
      <c r="G100" s="45">
        <v>400000</v>
      </c>
      <c r="H100" s="45"/>
      <c r="I100" s="44"/>
      <c r="J100" s="43">
        <v>3</v>
      </c>
      <c r="K100" s="43" t="s">
        <v>166</v>
      </c>
      <c r="L100" s="41">
        <v>400000</v>
      </c>
      <c r="M100" s="41"/>
      <c r="N100" s="40"/>
      <c r="O100" s="48"/>
      <c r="P100" s="27">
        <v>10000</v>
      </c>
      <c r="R100" s="30"/>
      <c r="S100" s="30"/>
      <c r="T100" s="30"/>
      <c r="W100" s="30"/>
    </row>
    <row r="101" spans="1:23" s="27" customFormat="1" ht="15.75" hidden="1" x14ac:dyDescent="0.25">
      <c r="A101" s="78" t="s">
        <v>171</v>
      </c>
      <c r="B101" s="187" t="s">
        <v>23</v>
      </c>
      <c r="C101" s="188"/>
      <c r="D101" s="189"/>
      <c r="E101" s="43"/>
      <c r="F101" s="43"/>
      <c r="G101" s="45">
        <v>400000</v>
      </c>
      <c r="H101" s="45"/>
      <c r="I101" s="44"/>
      <c r="J101" s="43"/>
      <c r="K101" s="43"/>
      <c r="L101" s="41">
        <v>400000</v>
      </c>
      <c r="M101" s="41"/>
      <c r="N101" s="40"/>
      <c r="O101" s="48"/>
      <c r="P101" s="27">
        <f>SUM(P86:P100)</f>
        <v>145904</v>
      </c>
      <c r="R101" s="30"/>
      <c r="S101" s="30"/>
      <c r="T101" s="30"/>
      <c r="W101" s="30"/>
    </row>
    <row r="102" spans="1:23" s="27" customFormat="1" ht="15.75" hidden="1" x14ac:dyDescent="0.25">
      <c r="A102" s="78" t="s">
        <v>170</v>
      </c>
      <c r="B102" s="187" t="s">
        <v>169</v>
      </c>
      <c r="C102" s="188"/>
      <c r="D102" s="189"/>
      <c r="E102" s="43">
        <v>2</v>
      </c>
      <c r="F102" s="43" t="s">
        <v>166</v>
      </c>
      <c r="G102" s="45">
        <v>200000</v>
      </c>
      <c r="H102" s="45"/>
      <c r="I102" s="44"/>
      <c r="J102" s="43">
        <v>2</v>
      </c>
      <c r="K102" s="43" t="s">
        <v>166</v>
      </c>
      <c r="L102" s="41">
        <v>200000</v>
      </c>
      <c r="M102" s="41"/>
      <c r="N102" s="40"/>
      <c r="O102" s="48"/>
      <c r="R102" s="30"/>
      <c r="S102" s="30"/>
      <c r="T102" s="30"/>
      <c r="W102" s="30"/>
    </row>
    <row r="103" spans="1:23" s="27" customFormat="1" ht="15.75" hidden="1" x14ac:dyDescent="0.25">
      <c r="A103" s="78" t="s">
        <v>168</v>
      </c>
      <c r="B103" s="196" t="s">
        <v>167</v>
      </c>
      <c r="C103" s="197"/>
      <c r="D103" s="198"/>
      <c r="E103" s="43">
        <v>1</v>
      </c>
      <c r="F103" s="43" t="s">
        <v>166</v>
      </c>
      <c r="G103" s="45">
        <v>200000</v>
      </c>
      <c r="H103" s="45"/>
      <c r="I103" s="44"/>
      <c r="J103" s="43">
        <v>1</v>
      </c>
      <c r="K103" s="43" t="s">
        <v>166</v>
      </c>
      <c r="L103" s="41">
        <v>200000</v>
      </c>
      <c r="M103" s="41"/>
      <c r="N103" s="40"/>
      <c r="O103" s="48"/>
      <c r="R103" s="30"/>
      <c r="S103" s="30"/>
      <c r="T103" s="30"/>
      <c r="W103" s="30"/>
    </row>
    <row r="104" spans="1:23" s="27" customFormat="1" ht="78.75" x14ac:dyDescent="0.25">
      <c r="A104" s="78" t="s">
        <v>165</v>
      </c>
      <c r="B104" s="199" t="s">
        <v>164</v>
      </c>
      <c r="C104" s="200"/>
      <c r="D104" s="201"/>
      <c r="E104" s="88">
        <v>18</v>
      </c>
      <c r="F104" s="87" t="s">
        <v>105</v>
      </c>
      <c r="G104" s="53">
        <v>431024</v>
      </c>
      <c r="H104" s="53">
        <v>1668386</v>
      </c>
      <c r="I104" s="44"/>
      <c r="J104" s="88">
        <f>18+1</f>
        <v>19</v>
      </c>
      <c r="K104" s="87" t="s">
        <v>105</v>
      </c>
      <c r="L104" s="52">
        <v>431024</v>
      </c>
      <c r="M104" s="41">
        <f>1668386-85168</f>
        <v>1583218</v>
      </c>
      <c r="N104" s="72"/>
      <c r="O104" s="66" t="s">
        <v>163</v>
      </c>
      <c r="P104" s="54">
        <f>SUM(P86:P100)</f>
        <v>145904</v>
      </c>
      <c r="Q104" s="27">
        <v>145904</v>
      </c>
      <c r="R104" s="30">
        <f>Q104-P104</f>
        <v>0</v>
      </c>
      <c r="S104" s="30"/>
      <c r="T104" s="30"/>
      <c r="W104" s="30"/>
    </row>
    <row r="105" spans="1:23" s="27" customFormat="1" ht="15.75" hidden="1" x14ac:dyDescent="0.25">
      <c r="A105" s="78" t="s">
        <v>162</v>
      </c>
      <c r="B105" s="187" t="s">
        <v>23</v>
      </c>
      <c r="C105" s="188"/>
      <c r="D105" s="189"/>
      <c r="E105" s="87"/>
      <c r="F105" s="87"/>
      <c r="G105" s="45"/>
      <c r="H105" s="45">
        <v>1668386</v>
      </c>
      <c r="I105" s="44"/>
      <c r="J105" s="87"/>
      <c r="K105" s="87"/>
      <c r="L105" s="41"/>
      <c r="M105" s="41">
        <v>1668386</v>
      </c>
      <c r="N105" s="40"/>
      <c r="O105" s="48"/>
      <c r="R105" s="30"/>
      <c r="S105" s="30"/>
      <c r="T105" s="30"/>
      <c r="W105" s="30"/>
    </row>
    <row r="106" spans="1:23" s="27" customFormat="1" ht="15.75" hidden="1" x14ac:dyDescent="0.25">
      <c r="A106" s="78" t="s">
        <v>161</v>
      </c>
      <c r="B106" s="196" t="s">
        <v>160</v>
      </c>
      <c r="C106" s="197"/>
      <c r="D106" s="198"/>
      <c r="E106" s="87">
        <v>6</v>
      </c>
      <c r="F106" s="87" t="s">
        <v>105</v>
      </c>
      <c r="G106" s="45"/>
      <c r="H106" s="45">
        <v>430778</v>
      </c>
      <c r="I106" s="73"/>
      <c r="J106" s="87">
        <v>6</v>
      </c>
      <c r="K106" s="87" t="s">
        <v>105</v>
      </c>
      <c r="L106" s="41"/>
      <c r="M106" s="41">
        <v>430778</v>
      </c>
      <c r="N106" s="72"/>
      <c r="O106" s="55"/>
      <c r="R106" s="30"/>
      <c r="S106" s="30"/>
      <c r="T106" s="30"/>
      <c r="W106" s="30"/>
    </row>
    <row r="107" spans="1:23" s="27" customFormat="1" ht="15.75" hidden="1" x14ac:dyDescent="0.25">
      <c r="A107" s="78" t="s">
        <v>159</v>
      </c>
      <c r="B107" s="196" t="s">
        <v>158</v>
      </c>
      <c r="C107" s="197"/>
      <c r="D107" s="198"/>
      <c r="E107" s="87">
        <v>10</v>
      </c>
      <c r="F107" s="87" t="s">
        <v>105</v>
      </c>
      <c r="G107" s="45"/>
      <c r="H107" s="45">
        <v>1237608</v>
      </c>
      <c r="I107" s="73"/>
      <c r="J107" s="87">
        <v>10</v>
      </c>
      <c r="K107" s="87" t="s">
        <v>105</v>
      </c>
      <c r="L107" s="41"/>
      <c r="M107" s="41">
        <v>1237608</v>
      </c>
      <c r="N107" s="72"/>
      <c r="O107" s="55"/>
      <c r="R107" s="30"/>
      <c r="S107" s="30"/>
      <c r="T107" s="30"/>
      <c r="W107" s="30"/>
    </row>
    <row r="108" spans="1:23" s="27" customFormat="1" ht="57.75" customHeight="1" x14ac:dyDescent="0.25">
      <c r="A108" s="78" t="s">
        <v>157</v>
      </c>
      <c r="B108" s="187" t="s">
        <v>156</v>
      </c>
      <c r="C108" s="188"/>
      <c r="D108" s="189"/>
      <c r="E108" s="86">
        <v>9</v>
      </c>
      <c r="F108" s="43" t="s">
        <v>65</v>
      </c>
      <c r="G108" s="45">
        <v>850000</v>
      </c>
      <c r="H108" s="45"/>
      <c r="I108" s="44"/>
      <c r="J108" s="86">
        <f>9+1</f>
        <v>10</v>
      </c>
      <c r="K108" s="43" t="s">
        <v>65</v>
      </c>
      <c r="L108" s="41">
        <v>850000</v>
      </c>
      <c r="M108" s="41"/>
      <c r="N108" s="40"/>
      <c r="O108" s="66" t="s">
        <v>155</v>
      </c>
      <c r="R108" s="30"/>
      <c r="S108" s="30"/>
      <c r="T108" s="30"/>
      <c r="W108" s="30"/>
    </row>
    <row r="109" spans="1:23" s="27" customFormat="1" ht="15.75" hidden="1" x14ac:dyDescent="0.25">
      <c r="A109" s="78" t="s">
        <v>154</v>
      </c>
      <c r="B109" s="187" t="s">
        <v>23</v>
      </c>
      <c r="C109" s="188"/>
      <c r="D109" s="189"/>
      <c r="E109" s="43"/>
      <c r="F109" s="43"/>
      <c r="G109" s="45">
        <v>800000</v>
      </c>
      <c r="H109" s="45"/>
      <c r="I109" s="44"/>
      <c r="J109" s="43"/>
      <c r="K109" s="43"/>
      <c r="L109" s="41">
        <v>800000</v>
      </c>
      <c r="M109" s="41"/>
      <c r="N109" s="40"/>
      <c r="O109" s="48"/>
      <c r="R109" s="30"/>
      <c r="S109" s="30"/>
      <c r="T109" s="30"/>
      <c r="W109" s="30"/>
    </row>
    <row r="110" spans="1:23" s="27" customFormat="1" ht="15.75" hidden="1" x14ac:dyDescent="0.25">
      <c r="A110" s="78" t="s">
        <v>153</v>
      </c>
      <c r="B110" s="187" t="s">
        <v>152</v>
      </c>
      <c r="C110" s="188"/>
      <c r="D110" s="189"/>
      <c r="E110" s="43">
        <v>8</v>
      </c>
      <c r="F110" s="43" t="s">
        <v>65</v>
      </c>
      <c r="G110" s="45">
        <v>800000</v>
      </c>
      <c r="H110" s="45"/>
      <c r="I110" s="44"/>
      <c r="J110" s="43">
        <v>8</v>
      </c>
      <c r="K110" s="43" t="s">
        <v>65</v>
      </c>
      <c r="L110" s="41">
        <v>800000</v>
      </c>
      <c r="M110" s="41"/>
      <c r="N110" s="40"/>
      <c r="O110" s="48"/>
      <c r="R110" s="30"/>
      <c r="S110" s="30"/>
      <c r="T110" s="30"/>
      <c r="W110" s="30"/>
    </row>
    <row r="111" spans="1:23" s="27" customFormat="1" ht="80.25" customHeight="1" x14ac:dyDescent="0.25">
      <c r="A111" s="78" t="s">
        <v>151</v>
      </c>
      <c r="B111" s="187" t="s">
        <v>150</v>
      </c>
      <c r="C111" s="188"/>
      <c r="D111" s="189"/>
      <c r="E111" s="43">
        <v>9</v>
      </c>
      <c r="F111" s="43" t="s">
        <v>105</v>
      </c>
      <c r="G111" s="53">
        <v>917086</v>
      </c>
      <c r="H111" s="45"/>
      <c r="I111" s="44"/>
      <c r="J111" s="43">
        <v>9</v>
      </c>
      <c r="K111" s="43" t="s">
        <v>105</v>
      </c>
      <c r="L111" s="52">
        <f>917086-21927</f>
        <v>895159</v>
      </c>
      <c r="M111" s="41"/>
      <c r="N111" s="72"/>
      <c r="O111" s="51" t="s">
        <v>149</v>
      </c>
      <c r="P111" s="54">
        <f>L99-G99</f>
        <v>-31927</v>
      </c>
      <c r="R111" s="30"/>
      <c r="S111" s="30"/>
      <c r="T111" s="30"/>
      <c r="W111" s="30"/>
    </row>
    <row r="112" spans="1:23" s="27" customFormat="1" ht="15.75" hidden="1" x14ac:dyDescent="0.25">
      <c r="A112" s="78" t="s">
        <v>108</v>
      </c>
      <c r="B112" s="187" t="s">
        <v>23</v>
      </c>
      <c r="C112" s="188"/>
      <c r="D112" s="189"/>
      <c r="E112" s="43"/>
      <c r="F112" s="43"/>
      <c r="G112" s="45">
        <v>2197486</v>
      </c>
      <c r="H112" s="45"/>
      <c r="I112" s="44"/>
      <c r="J112" s="43"/>
      <c r="K112" s="43"/>
      <c r="L112" s="41">
        <v>2197486</v>
      </c>
      <c r="M112" s="41"/>
      <c r="N112" s="40"/>
      <c r="O112" s="48"/>
      <c r="R112" s="30"/>
      <c r="S112" s="30"/>
      <c r="T112" s="30"/>
      <c r="W112" s="30"/>
    </row>
    <row r="113" spans="1:23" s="27" customFormat="1" ht="15.75" hidden="1" x14ac:dyDescent="0.25">
      <c r="A113" s="78" t="s">
        <v>107</v>
      </c>
      <c r="B113" s="187" t="s">
        <v>106</v>
      </c>
      <c r="C113" s="188"/>
      <c r="D113" s="189"/>
      <c r="E113" s="43">
        <v>6</v>
      </c>
      <c r="F113" s="43" t="s">
        <v>105</v>
      </c>
      <c r="G113" s="45">
        <v>458454</v>
      </c>
      <c r="H113" s="45"/>
      <c r="I113" s="44"/>
      <c r="J113" s="43">
        <v>6</v>
      </c>
      <c r="K113" s="43" t="s">
        <v>105</v>
      </c>
      <c r="L113" s="41">
        <v>458454</v>
      </c>
      <c r="M113" s="41"/>
      <c r="N113" s="40"/>
      <c r="O113" s="48"/>
      <c r="R113" s="30"/>
      <c r="S113" s="30"/>
      <c r="T113" s="30"/>
      <c r="W113" s="30"/>
    </row>
    <row r="114" spans="1:23" s="27" customFormat="1" ht="16.5" hidden="1" x14ac:dyDescent="0.25">
      <c r="A114" s="78" t="s">
        <v>148</v>
      </c>
      <c r="B114" s="69" t="s">
        <v>103</v>
      </c>
      <c r="C114" s="85"/>
      <c r="D114" s="81"/>
      <c r="E114" s="43"/>
      <c r="F114" s="43"/>
      <c r="G114" s="45">
        <v>18420</v>
      </c>
      <c r="H114" s="45"/>
      <c r="I114" s="44"/>
      <c r="J114" s="43"/>
      <c r="K114" s="43"/>
      <c r="L114" s="41">
        <v>18420</v>
      </c>
      <c r="M114" s="41"/>
      <c r="N114" s="40"/>
      <c r="O114" s="48"/>
      <c r="R114" s="30"/>
      <c r="S114" s="30"/>
      <c r="T114" s="30"/>
      <c r="W114" s="30"/>
    </row>
    <row r="115" spans="1:23" s="27" customFormat="1" ht="16.5" hidden="1" x14ac:dyDescent="0.25">
      <c r="A115" s="78" t="s">
        <v>147</v>
      </c>
      <c r="B115" s="69" t="s">
        <v>101</v>
      </c>
      <c r="C115" s="85"/>
      <c r="D115" s="81"/>
      <c r="E115" s="43"/>
      <c r="F115" s="43"/>
      <c r="G115" s="45">
        <v>427824</v>
      </c>
      <c r="H115" s="45"/>
      <c r="I115" s="44"/>
      <c r="J115" s="43"/>
      <c r="K115" s="43"/>
      <c r="L115" s="41">
        <v>427824</v>
      </c>
      <c r="M115" s="41"/>
      <c r="N115" s="40"/>
      <c r="O115" s="48"/>
      <c r="R115" s="30"/>
      <c r="S115" s="30"/>
      <c r="T115" s="30"/>
      <c r="W115" s="30"/>
    </row>
    <row r="116" spans="1:23" s="27" customFormat="1" ht="16.5" hidden="1" x14ac:dyDescent="0.25">
      <c r="A116" s="78" t="s">
        <v>146</v>
      </c>
      <c r="B116" s="69" t="s">
        <v>99</v>
      </c>
      <c r="C116" s="85"/>
      <c r="D116" s="81"/>
      <c r="E116" s="43"/>
      <c r="F116" s="43"/>
      <c r="G116" s="45">
        <v>12210</v>
      </c>
      <c r="H116" s="45"/>
      <c r="I116" s="44"/>
      <c r="J116" s="43"/>
      <c r="K116" s="43"/>
      <c r="L116" s="41">
        <v>12210</v>
      </c>
      <c r="M116" s="41"/>
      <c r="N116" s="40"/>
      <c r="O116" s="48"/>
      <c r="R116" s="30"/>
      <c r="S116" s="30"/>
      <c r="T116" s="30"/>
      <c r="W116" s="30"/>
    </row>
    <row r="117" spans="1:23" s="27" customFormat="1" ht="15.75" hidden="1" x14ac:dyDescent="0.25">
      <c r="A117" s="78" t="s">
        <v>145</v>
      </c>
      <c r="B117" s="84" t="s">
        <v>144</v>
      </c>
      <c r="C117" s="85"/>
      <c r="D117" s="81"/>
      <c r="E117" s="43">
        <v>2</v>
      </c>
      <c r="F117" s="43" t="s">
        <v>105</v>
      </c>
      <c r="G117" s="45">
        <v>288488</v>
      </c>
      <c r="H117" s="45"/>
      <c r="I117" s="44"/>
      <c r="J117" s="43">
        <v>2</v>
      </c>
      <c r="K117" s="43" t="s">
        <v>105</v>
      </c>
      <c r="L117" s="41">
        <v>288488</v>
      </c>
      <c r="M117" s="41"/>
      <c r="N117" s="40"/>
      <c r="O117" s="48"/>
      <c r="R117" s="30"/>
      <c r="S117" s="30"/>
      <c r="T117" s="30"/>
      <c r="W117" s="30"/>
    </row>
    <row r="118" spans="1:23" s="27" customFormat="1" ht="16.5" hidden="1" x14ac:dyDescent="0.25">
      <c r="A118" s="78" t="s">
        <v>143</v>
      </c>
      <c r="B118" s="69" t="s">
        <v>103</v>
      </c>
      <c r="C118" s="85"/>
      <c r="D118" s="81"/>
      <c r="E118" s="43"/>
      <c r="F118" s="43"/>
      <c r="G118" s="45">
        <v>19070</v>
      </c>
      <c r="H118" s="45"/>
      <c r="I118" s="44"/>
      <c r="J118" s="43"/>
      <c r="K118" s="43"/>
      <c r="L118" s="41">
        <v>19070</v>
      </c>
      <c r="M118" s="41"/>
      <c r="N118" s="40"/>
      <c r="O118" s="48"/>
      <c r="R118" s="30"/>
      <c r="S118" s="30"/>
      <c r="T118" s="30"/>
      <c r="W118" s="30"/>
    </row>
    <row r="119" spans="1:23" s="27" customFormat="1" ht="16.5" hidden="1" x14ac:dyDescent="0.25">
      <c r="A119" s="78" t="s">
        <v>142</v>
      </c>
      <c r="B119" s="69" t="s">
        <v>101</v>
      </c>
      <c r="C119" s="85"/>
      <c r="D119" s="81"/>
      <c r="E119" s="43"/>
      <c r="F119" s="43"/>
      <c r="G119" s="45">
        <v>265210</v>
      </c>
      <c r="H119" s="45"/>
      <c r="I119" s="44"/>
      <c r="J119" s="43"/>
      <c r="K119" s="43"/>
      <c r="L119" s="41">
        <v>265210</v>
      </c>
      <c r="M119" s="41"/>
      <c r="N119" s="40"/>
      <c r="O119" s="48"/>
      <c r="R119" s="30"/>
      <c r="S119" s="30"/>
      <c r="T119" s="30"/>
      <c r="W119" s="30"/>
    </row>
    <row r="120" spans="1:23" s="27" customFormat="1" ht="16.5" hidden="1" x14ac:dyDescent="0.25">
      <c r="A120" s="78" t="s">
        <v>141</v>
      </c>
      <c r="B120" s="69" t="s">
        <v>99</v>
      </c>
      <c r="C120" s="85"/>
      <c r="D120" s="81"/>
      <c r="E120" s="43"/>
      <c r="F120" s="43"/>
      <c r="G120" s="45">
        <v>4208</v>
      </c>
      <c r="H120" s="45"/>
      <c r="I120" s="44"/>
      <c r="J120" s="43"/>
      <c r="K120" s="43"/>
      <c r="L120" s="41">
        <v>4208</v>
      </c>
      <c r="M120" s="41"/>
      <c r="N120" s="40"/>
      <c r="O120" s="48"/>
      <c r="R120" s="30"/>
      <c r="S120" s="30"/>
      <c r="T120" s="30"/>
      <c r="W120" s="30"/>
    </row>
    <row r="121" spans="1:23" s="27" customFormat="1" ht="15.75" hidden="1" x14ac:dyDescent="0.25">
      <c r="A121" s="78" t="s">
        <v>140</v>
      </c>
      <c r="B121" s="84" t="s">
        <v>139</v>
      </c>
      <c r="C121" s="83"/>
      <c r="D121" s="81"/>
      <c r="E121" s="43">
        <v>1</v>
      </c>
      <c r="F121" s="43" t="s">
        <v>105</v>
      </c>
      <c r="G121" s="45">
        <v>170144</v>
      </c>
      <c r="H121" s="45"/>
      <c r="I121" s="44"/>
      <c r="J121" s="43">
        <v>1</v>
      </c>
      <c r="K121" s="43" t="s">
        <v>105</v>
      </c>
      <c r="L121" s="41">
        <v>170144</v>
      </c>
      <c r="M121" s="41"/>
      <c r="N121" s="40"/>
      <c r="O121" s="48"/>
      <c r="R121" s="30"/>
      <c r="S121" s="30"/>
      <c r="T121" s="30"/>
      <c r="W121" s="30"/>
    </row>
    <row r="122" spans="1:23" s="27" customFormat="1" ht="16.5" hidden="1" x14ac:dyDescent="0.25">
      <c r="A122" s="78" t="s">
        <v>138</v>
      </c>
      <c r="B122" s="69" t="s">
        <v>103</v>
      </c>
      <c r="C122" s="82"/>
      <c r="D122" s="81"/>
      <c r="E122" s="43"/>
      <c r="F122" s="43"/>
      <c r="G122" s="45">
        <v>2932</v>
      </c>
      <c r="H122" s="45"/>
      <c r="I122" s="44"/>
      <c r="J122" s="43"/>
      <c r="K122" s="43"/>
      <c r="L122" s="41">
        <v>2932</v>
      </c>
      <c r="M122" s="41"/>
      <c r="N122" s="40"/>
      <c r="O122" s="48"/>
      <c r="R122" s="30"/>
      <c r="S122" s="30"/>
      <c r="T122" s="30"/>
      <c r="W122" s="30"/>
    </row>
    <row r="123" spans="1:23" s="27" customFormat="1" ht="16.5" hidden="1" x14ac:dyDescent="0.25">
      <c r="A123" s="78" t="s">
        <v>137</v>
      </c>
      <c r="B123" s="69" t="s">
        <v>101</v>
      </c>
      <c r="C123" s="82"/>
      <c r="D123" s="81"/>
      <c r="E123" s="43"/>
      <c r="F123" s="43"/>
      <c r="G123" s="45">
        <v>165246</v>
      </c>
      <c r="H123" s="45"/>
      <c r="I123" s="44"/>
      <c r="J123" s="43"/>
      <c r="K123" s="43"/>
      <c r="L123" s="41">
        <v>165246</v>
      </c>
      <c r="M123" s="41"/>
      <c r="N123" s="40"/>
      <c r="O123" s="48"/>
      <c r="R123" s="30"/>
      <c r="S123" s="30"/>
      <c r="T123" s="30"/>
      <c r="W123" s="30"/>
    </row>
    <row r="124" spans="1:23" s="27" customFormat="1" ht="16.5" hidden="1" x14ac:dyDescent="0.25">
      <c r="A124" s="78" t="s">
        <v>136</v>
      </c>
      <c r="B124" s="69" t="s">
        <v>99</v>
      </c>
      <c r="C124" s="82"/>
      <c r="D124" s="81"/>
      <c r="E124" s="43"/>
      <c r="F124" s="43"/>
      <c r="G124" s="45">
        <v>1966</v>
      </c>
      <c r="H124" s="45"/>
      <c r="I124" s="44"/>
      <c r="J124" s="43"/>
      <c r="K124" s="43"/>
      <c r="L124" s="41">
        <v>1966</v>
      </c>
      <c r="M124" s="41"/>
      <c r="N124" s="40"/>
      <c r="O124" s="48"/>
      <c r="R124" s="30"/>
      <c r="S124" s="30"/>
      <c r="T124" s="30"/>
      <c r="W124" s="30"/>
    </row>
    <row r="125" spans="1:23" s="27" customFormat="1" ht="15.75" hidden="1" x14ac:dyDescent="0.25">
      <c r="A125" s="78" t="s">
        <v>135</v>
      </c>
      <c r="B125" s="187" t="s">
        <v>134</v>
      </c>
      <c r="C125" s="188"/>
      <c r="D125" s="189"/>
      <c r="E125" s="43">
        <v>1</v>
      </c>
      <c r="F125" s="43" t="s">
        <v>105</v>
      </c>
      <c r="G125" s="45">
        <v>363314</v>
      </c>
      <c r="H125" s="45"/>
      <c r="I125" s="44"/>
      <c r="J125" s="43">
        <v>1</v>
      </c>
      <c r="K125" s="43" t="s">
        <v>105</v>
      </c>
      <c r="L125" s="41">
        <v>363314</v>
      </c>
      <c r="M125" s="41"/>
      <c r="N125" s="40"/>
      <c r="O125" s="48"/>
      <c r="R125" s="30"/>
      <c r="S125" s="30"/>
      <c r="T125" s="30"/>
      <c r="W125" s="30"/>
    </row>
    <row r="126" spans="1:23" s="27" customFormat="1" ht="16.5" hidden="1" x14ac:dyDescent="0.25">
      <c r="A126" s="78" t="s">
        <v>133</v>
      </c>
      <c r="B126" s="69" t="s">
        <v>103</v>
      </c>
      <c r="C126" s="80"/>
      <c r="D126" s="79"/>
      <c r="E126" s="43"/>
      <c r="F126" s="43"/>
      <c r="G126" s="45">
        <v>2035</v>
      </c>
      <c r="H126" s="45"/>
      <c r="I126" s="44"/>
      <c r="J126" s="43"/>
      <c r="K126" s="43"/>
      <c r="L126" s="41">
        <v>2035</v>
      </c>
      <c r="M126" s="41"/>
      <c r="N126" s="40"/>
      <c r="O126" s="48"/>
      <c r="R126" s="30"/>
      <c r="S126" s="30"/>
      <c r="T126" s="30"/>
      <c r="W126" s="30"/>
    </row>
    <row r="127" spans="1:23" s="27" customFormat="1" ht="16.5" hidden="1" x14ac:dyDescent="0.25">
      <c r="A127" s="78" t="s">
        <v>132</v>
      </c>
      <c r="B127" s="69" t="s">
        <v>101</v>
      </c>
      <c r="C127" s="80"/>
      <c r="D127" s="79"/>
      <c r="E127" s="43"/>
      <c r="F127" s="43"/>
      <c r="G127" s="45">
        <v>359244</v>
      </c>
      <c r="H127" s="45"/>
      <c r="I127" s="44"/>
      <c r="J127" s="43"/>
      <c r="K127" s="43"/>
      <c r="L127" s="41">
        <v>359244</v>
      </c>
      <c r="M127" s="41"/>
      <c r="N127" s="40"/>
      <c r="O127" s="48"/>
      <c r="R127" s="30"/>
      <c r="S127" s="30"/>
      <c r="T127" s="30"/>
      <c r="W127" s="30"/>
    </row>
    <row r="128" spans="1:23" s="27" customFormat="1" ht="16.5" hidden="1" x14ac:dyDescent="0.25">
      <c r="A128" s="78" t="s">
        <v>131</v>
      </c>
      <c r="B128" s="69" t="s">
        <v>99</v>
      </c>
      <c r="C128" s="80"/>
      <c r="D128" s="79"/>
      <c r="E128" s="43"/>
      <c r="F128" s="43"/>
      <c r="G128" s="45">
        <v>2035</v>
      </c>
      <c r="H128" s="45"/>
      <c r="I128" s="44"/>
      <c r="J128" s="43"/>
      <c r="K128" s="43"/>
      <c r="L128" s="41">
        <v>2035</v>
      </c>
      <c r="M128" s="41"/>
      <c r="N128" s="40"/>
      <c r="O128" s="48"/>
      <c r="R128" s="30"/>
      <c r="S128" s="30"/>
      <c r="T128" s="30"/>
      <c r="W128" s="30"/>
    </row>
    <row r="129" spans="1:23" s="27" customFormat="1" ht="47.25" x14ac:dyDescent="0.25">
      <c r="A129" s="78" t="s">
        <v>130</v>
      </c>
      <c r="B129" s="187" t="s">
        <v>129</v>
      </c>
      <c r="C129" s="188"/>
      <c r="D129" s="189"/>
      <c r="E129" s="74">
        <v>1</v>
      </c>
      <c r="F129" s="74" t="s">
        <v>18</v>
      </c>
      <c r="G129" s="53">
        <v>602290</v>
      </c>
      <c r="H129" s="45"/>
      <c r="I129" s="44"/>
      <c r="J129" s="74">
        <v>1</v>
      </c>
      <c r="K129" s="74" t="s">
        <v>18</v>
      </c>
      <c r="L129" s="52">
        <f>602290-10000</f>
        <v>592290</v>
      </c>
      <c r="M129" s="41"/>
      <c r="N129" s="40"/>
      <c r="O129" s="51" t="s">
        <v>128</v>
      </c>
      <c r="R129" s="30"/>
      <c r="S129" s="30"/>
      <c r="T129" s="30"/>
      <c r="W129" s="30"/>
    </row>
    <row r="130" spans="1:23" s="27" customFormat="1" ht="15.75" hidden="1" x14ac:dyDescent="0.25">
      <c r="A130" s="78" t="s">
        <v>127</v>
      </c>
      <c r="B130" s="187" t="s">
        <v>23</v>
      </c>
      <c r="C130" s="188"/>
      <c r="D130" s="189"/>
      <c r="E130" s="74"/>
      <c r="F130" s="74"/>
      <c r="G130" s="45">
        <v>470000</v>
      </c>
      <c r="H130" s="45"/>
      <c r="I130" s="44"/>
      <c r="J130" s="74"/>
      <c r="K130" s="74"/>
      <c r="L130" s="41">
        <v>470000</v>
      </c>
      <c r="M130" s="41"/>
      <c r="N130" s="40"/>
      <c r="O130" s="48"/>
      <c r="R130" s="30"/>
      <c r="S130" s="30"/>
      <c r="T130" s="30"/>
      <c r="W130" s="30"/>
    </row>
    <row r="131" spans="1:23" s="27" customFormat="1" ht="15.75" hidden="1" x14ac:dyDescent="0.25">
      <c r="A131" s="78" t="s">
        <v>126</v>
      </c>
      <c r="B131" s="171" t="s">
        <v>125</v>
      </c>
      <c r="C131" s="172"/>
      <c r="D131" s="173"/>
      <c r="E131" s="74">
        <v>1</v>
      </c>
      <c r="F131" s="74" t="s">
        <v>65</v>
      </c>
      <c r="G131" s="45">
        <v>150000</v>
      </c>
      <c r="H131" s="45"/>
      <c r="I131" s="44"/>
      <c r="J131" s="74">
        <v>1</v>
      </c>
      <c r="K131" s="74" t="s">
        <v>65</v>
      </c>
      <c r="L131" s="41">
        <v>150000</v>
      </c>
      <c r="M131" s="41"/>
      <c r="N131" s="40"/>
      <c r="O131" s="48"/>
      <c r="R131" s="30"/>
      <c r="S131" s="30"/>
      <c r="T131" s="30"/>
      <c r="W131" s="30"/>
    </row>
    <row r="132" spans="1:23" s="27" customFormat="1" ht="15.75" hidden="1" x14ac:dyDescent="0.25">
      <c r="A132" s="78" t="s">
        <v>124</v>
      </c>
      <c r="B132" s="77" t="s">
        <v>123</v>
      </c>
      <c r="C132" s="76"/>
      <c r="D132" s="75"/>
      <c r="E132" s="74">
        <v>1</v>
      </c>
      <c r="F132" s="74" t="s">
        <v>18</v>
      </c>
      <c r="G132" s="45">
        <v>320000</v>
      </c>
      <c r="H132" s="45"/>
      <c r="I132" s="44"/>
      <c r="J132" s="74">
        <v>1</v>
      </c>
      <c r="K132" s="74" t="s">
        <v>18</v>
      </c>
      <c r="L132" s="41">
        <v>320000</v>
      </c>
      <c r="M132" s="41"/>
      <c r="N132" s="40"/>
      <c r="O132" s="48"/>
      <c r="R132" s="30"/>
      <c r="S132" s="30"/>
      <c r="T132" s="30"/>
      <c r="W132" s="30"/>
    </row>
    <row r="133" spans="1:23" s="3" customFormat="1" ht="39.950000000000003" customHeight="1" x14ac:dyDescent="0.25">
      <c r="A133" s="64" t="s">
        <v>122</v>
      </c>
      <c r="B133" s="181" t="s">
        <v>121</v>
      </c>
      <c r="C133" s="182"/>
      <c r="D133" s="183"/>
      <c r="E133" s="61"/>
      <c r="F133" s="61"/>
      <c r="G133" s="63">
        <f>G134+G137+G140+G146+G157+G161</f>
        <v>85008979</v>
      </c>
      <c r="H133" s="63">
        <f>H134</f>
        <v>107379931</v>
      </c>
      <c r="I133" s="62">
        <f>G133+H133</f>
        <v>192388910</v>
      </c>
      <c r="J133" s="61"/>
      <c r="K133" s="61"/>
      <c r="L133" s="60">
        <f>L134+L137+L140+L146+L157+L161</f>
        <v>89909220</v>
      </c>
      <c r="M133" s="60">
        <f>M134</f>
        <v>107379931</v>
      </c>
      <c r="N133" s="59">
        <f>L133+M133</f>
        <v>197289151</v>
      </c>
      <c r="O133" s="58"/>
      <c r="R133" s="56"/>
      <c r="S133" s="56"/>
      <c r="T133" s="56"/>
      <c r="W133" s="56"/>
    </row>
    <row r="134" spans="1:23" s="27" customFormat="1" ht="224.25" customHeight="1" x14ac:dyDescent="0.25">
      <c r="A134" s="47" t="s">
        <v>120</v>
      </c>
      <c r="B134" s="187" t="s">
        <v>119</v>
      </c>
      <c r="C134" s="188"/>
      <c r="D134" s="189"/>
      <c r="E134" s="43">
        <f>256+10</f>
        <v>266</v>
      </c>
      <c r="F134" s="43" t="s">
        <v>105</v>
      </c>
      <c r="G134" s="45">
        <v>13154329</v>
      </c>
      <c r="H134" s="45">
        <f>103505511+3874420</f>
        <v>107379931</v>
      </c>
      <c r="I134" s="73">
        <f>G134+H134</f>
        <v>120534260</v>
      </c>
      <c r="J134" s="43">
        <f>256+10</f>
        <v>266</v>
      </c>
      <c r="K134" s="43" t="s">
        <v>105</v>
      </c>
      <c r="L134" s="41">
        <v>13154329</v>
      </c>
      <c r="M134" s="41">
        <f>103505511+3874420</f>
        <v>107379931</v>
      </c>
      <c r="N134" s="72">
        <f>L134+M134</f>
        <v>120534260</v>
      </c>
      <c r="O134" s="71"/>
      <c r="P134" s="27" t="s">
        <v>97</v>
      </c>
      <c r="R134" s="30"/>
      <c r="S134" s="30"/>
      <c r="T134" s="30"/>
      <c r="W134" s="30"/>
    </row>
    <row r="135" spans="1:23" s="27" customFormat="1" ht="15.75" hidden="1" x14ac:dyDescent="0.25">
      <c r="A135" s="47" t="s">
        <v>118</v>
      </c>
      <c r="B135" s="171" t="s">
        <v>23</v>
      </c>
      <c r="C135" s="172"/>
      <c r="D135" s="173"/>
      <c r="E135" s="43"/>
      <c r="F135" s="43"/>
      <c r="G135" s="45">
        <v>13777440</v>
      </c>
      <c r="H135" s="45">
        <v>26870106</v>
      </c>
      <c r="I135" s="44"/>
      <c r="J135" s="43"/>
      <c r="K135" s="43"/>
      <c r="L135" s="41">
        <v>13777440</v>
      </c>
      <c r="M135" s="41">
        <v>26870106</v>
      </c>
      <c r="N135" s="40"/>
      <c r="O135" s="48"/>
      <c r="R135" s="30"/>
      <c r="S135" s="30"/>
      <c r="T135" s="30"/>
      <c r="W135" s="30"/>
    </row>
    <row r="136" spans="1:23" s="27" customFormat="1" ht="15.75" hidden="1" x14ac:dyDescent="0.25">
      <c r="A136" s="47" t="s">
        <v>117</v>
      </c>
      <c r="B136" s="190" t="s">
        <v>116</v>
      </c>
      <c r="C136" s="191"/>
      <c r="D136" s="192"/>
      <c r="E136" s="43">
        <v>119</v>
      </c>
      <c r="F136" s="43" t="s">
        <v>105</v>
      </c>
      <c r="G136" s="45">
        <v>13777440</v>
      </c>
      <c r="H136" s="45">
        <v>26870106</v>
      </c>
      <c r="I136" s="44"/>
      <c r="J136" s="43">
        <v>119</v>
      </c>
      <c r="K136" s="43" t="s">
        <v>105</v>
      </c>
      <c r="L136" s="41">
        <v>13777440</v>
      </c>
      <c r="M136" s="41">
        <v>26870106</v>
      </c>
      <c r="N136" s="40"/>
      <c r="O136" s="48"/>
      <c r="R136" s="30"/>
      <c r="S136" s="30"/>
      <c r="T136" s="30"/>
      <c r="W136" s="30"/>
    </row>
    <row r="137" spans="1:23" s="27" customFormat="1" ht="39.950000000000003" customHeight="1" x14ac:dyDescent="0.25">
      <c r="A137" s="47" t="s">
        <v>115</v>
      </c>
      <c r="B137" s="171" t="s">
        <v>114</v>
      </c>
      <c r="C137" s="172"/>
      <c r="D137" s="173"/>
      <c r="E137" s="43">
        <v>12</v>
      </c>
      <c r="F137" s="43" t="s">
        <v>105</v>
      </c>
      <c r="G137" s="45">
        <v>1800000</v>
      </c>
      <c r="H137" s="45"/>
      <c r="I137" s="44"/>
      <c r="J137" s="43">
        <v>12</v>
      </c>
      <c r="K137" s="43" t="s">
        <v>105</v>
      </c>
      <c r="L137" s="41">
        <v>1800000</v>
      </c>
      <c r="M137" s="41"/>
      <c r="N137" s="70"/>
      <c r="O137" s="50"/>
      <c r="R137" s="30"/>
      <c r="S137" s="30"/>
      <c r="T137" s="30">
        <v>170000</v>
      </c>
      <c r="U137" s="30">
        <v>280000</v>
      </c>
      <c r="W137" s="30"/>
    </row>
    <row r="138" spans="1:23" s="27" customFormat="1" ht="15.75" hidden="1" x14ac:dyDescent="0.25">
      <c r="A138" s="47" t="s">
        <v>113</v>
      </c>
      <c r="B138" s="171" t="s">
        <v>23</v>
      </c>
      <c r="C138" s="172"/>
      <c r="D138" s="173"/>
      <c r="E138" s="43"/>
      <c r="F138" s="43"/>
      <c r="G138" s="45">
        <v>1800000</v>
      </c>
      <c r="H138" s="45"/>
      <c r="I138" s="44"/>
      <c r="J138" s="43"/>
      <c r="K138" s="43"/>
      <c r="L138" s="41">
        <v>1800000</v>
      </c>
      <c r="M138" s="41"/>
      <c r="N138" s="70"/>
      <c r="O138" s="50"/>
      <c r="R138" s="30"/>
      <c r="S138" s="30"/>
      <c r="T138" s="30"/>
      <c r="U138" s="30"/>
      <c r="W138" s="30"/>
    </row>
    <row r="139" spans="1:23" s="27" customFormat="1" ht="15.75" hidden="1" x14ac:dyDescent="0.25">
      <c r="A139" s="47" t="s">
        <v>112</v>
      </c>
      <c r="B139" s="184" t="s">
        <v>111</v>
      </c>
      <c r="C139" s="185"/>
      <c r="D139" s="186"/>
      <c r="E139" s="43">
        <v>12</v>
      </c>
      <c r="F139" s="43" t="s">
        <v>105</v>
      </c>
      <c r="G139" s="45">
        <v>1800000</v>
      </c>
      <c r="H139" s="45"/>
      <c r="I139" s="44"/>
      <c r="J139" s="43">
        <v>12</v>
      </c>
      <c r="K139" s="43" t="s">
        <v>105</v>
      </c>
      <c r="L139" s="41">
        <v>1800000</v>
      </c>
      <c r="M139" s="41"/>
      <c r="N139" s="70"/>
      <c r="O139" s="50"/>
      <c r="R139" s="30"/>
      <c r="S139" s="30"/>
      <c r="T139" s="30"/>
      <c r="U139" s="30"/>
      <c r="W139" s="30"/>
    </row>
    <row r="140" spans="1:23" s="27" customFormat="1" ht="54.75" customHeight="1" x14ac:dyDescent="0.25">
      <c r="A140" s="47" t="s">
        <v>110</v>
      </c>
      <c r="B140" s="171" t="s">
        <v>109</v>
      </c>
      <c r="C140" s="172"/>
      <c r="D140" s="173"/>
      <c r="E140" s="43">
        <v>16</v>
      </c>
      <c r="F140" s="43" t="s">
        <v>105</v>
      </c>
      <c r="G140" s="45">
        <v>1222544</v>
      </c>
      <c r="H140" s="45"/>
      <c r="I140" s="44"/>
      <c r="J140" s="43">
        <v>16</v>
      </c>
      <c r="K140" s="43" t="s">
        <v>105</v>
      </c>
      <c r="L140" s="41">
        <v>1222544</v>
      </c>
      <c r="M140" s="41"/>
      <c r="N140" s="70"/>
      <c r="O140" s="50"/>
      <c r="R140" s="30"/>
      <c r="S140" s="30"/>
      <c r="T140" s="30">
        <v>153900</v>
      </c>
      <c r="U140" s="30">
        <v>7100</v>
      </c>
      <c r="W140" s="30"/>
    </row>
    <row r="141" spans="1:23" s="27" customFormat="1" ht="15.75" hidden="1" x14ac:dyDescent="0.25">
      <c r="A141" s="47" t="s">
        <v>108</v>
      </c>
      <c r="B141" s="171" t="s">
        <v>23</v>
      </c>
      <c r="C141" s="172"/>
      <c r="D141" s="173"/>
      <c r="E141" s="43"/>
      <c r="F141" s="43"/>
      <c r="G141" s="45">
        <v>1222544</v>
      </c>
      <c r="H141" s="45"/>
      <c r="I141" s="44"/>
      <c r="J141" s="43"/>
      <c r="K141" s="43"/>
      <c r="L141" s="41">
        <v>1222544</v>
      </c>
      <c r="M141" s="41"/>
      <c r="N141" s="40"/>
      <c r="O141" s="48"/>
      <c r="R141" s="30"/>
      <c r="S141" s="30"/>
      <c r="T141" s="30"/>
      <c r="U141" s="30"/>
      <c r="W141" s="30"/>
    </row>
    <row r="142" spans="1:23" s="27" customFormat="1" ht="15.75" hidden="1" x14ac:dyDescent="0.25">
      <c r="A142" s="47" t="s">
        <v>107</v>
      </c>
      <c r="B142" s="184" t="s">
        <v>106</v>
      </c>
      <c r="C142" s="185"/>
      <c r="D142" s="186"/>
      <c r="E142" s="43">
        <v>16</v>
      </c>
      <c r="F142" s="43" t="s">
        <v>105</v>
      </c>
      <c r="G142" s="45">
        <v>1222544</v>
      </c>
      <c r="H142" s="45"/>
      <c r="I142" s="44"/>
      <c r="J142" s="43">
        <v>16</v>
      </c>
      <c r="K142" s="43" t="s">
        <v>105</v>
      </c>
      <c r="L142" s="41">
        <v>1222544</v>
      </c>
      <c r="M142" s="41"/>
      <c r="N142" s="40"/>
      <c r="O142" s="48"/>
      <c r="R142" s="30"/>
      <c r="S142" s="30"/>
      <c r="T142" s="30"/>
      <c r="U142" s="30"/>
      <c r="W142" s="30"/>
    </row>
    <row r="143" spans="1:23" s="27" customFormat="1" ht="16.5" hidden="1" x14ac:dyDescent="0.25">
      <c r="A143" s="47" t="s">
        <v>104</v>
      </c>
      <c r="B143" s="69" t="s">
        <v>103</v>
      </c>
      <c r="C143" s="68"/>
      <c r="D143" s="68"/>
      <c r="E143" s="43"/>
      <c r="F143" s="43"/>
      <c r="G143" s="45">
        <v>49120</v>
      </c>
      <c r="H143" s="45"/>
      <c r="I143" s="44"/>
      <c r="J143" s="43"/>
      <c r="K143" s="43"/>
      <c r="L143" s="41">
        <v>49120</v>
      </c>
      <c r="M143" s="41"/>
      <c r="N143" s="40"/>
      <c r="O143" s="48"/>
      <c r="R143" s="30"/>
      <c r="S143" s="30"/>
      <c r="T143" s="30"/>
      <c r="U143" s="30"/>
      <c r="W143" s="30"/>
    </row>
    <row r="144" spans="1:23" s="27" customFormat="1" ht="16.5" hidden="1" x14ac:dyDescent="0.25">
      <c r="A144" s="47" t="s">
        <v>102</v>
      </c>
      <c r="B144" s="69" t="s">
        <v>101</v>
      </c>
      <c r="C144" s="68"/>
      <c r="D144" s="68"/>
      <c r="E144" s="43"/>
      <c r="F144" s="43"/>
      <c r="G144" s="45">
        <v>1140864</v>
      </c>
      <c r="H144" s="45"/>
      <c r="I144" s="44"/>
      <c r="J144" s="43"/>
      <c r="K144" s="43"/>
      <c r="L144" s="41">
        <v>1140864</v>
      </c>
      <c r="M144" s="41"/>
      <c r="N144" s="40"/>
      <c r="O144" s="48"/>
      <c r="R144" s="30"/>
      <c r="S144" s="30"/>
      <c r="T144" s="30"/>
      <c r="U144" s="30"/>
      <c r="W144" s="30"/>
    </row>
    <row r="145" spans="1:23" s="27" customFormat="1" ht="16.5" hidden="1" x14ac:dyDescent="0.25">
      <c r="A145" s="47" t="s">
        <v>100</v>
      </c>
      <c r="B145" s="69" t="s">
        <v>99</v>
      </c>
      <c r="C145" s="68"/>
      <c r="D145" s="68"/>
      <c r="E145" s="43"/>
      <c r="F145" s="43"/>
      <c r="G145" s="45">
        <v>32560</v>
      </c>
      <c r="H145" s="45"/>
      <c r="I145" s="44"/>
      <c r="J145" s="43"/>
      <c r="K145" s="43"/>
      <c r="L145" s="41">
        <v>32560</v>
      </c>
      <c r="M145" s="41"/>
      <c r="N145" s="40"/>
      <c r="O145" s="48"/>
      <c r="R145" s="30"/>
      <c r="S145" s="30"/>
      <c r="T145" s="30"/>
      <c r="U145" s="30"/>
      <c r="W145" s="30"/>
    </row>
    <row r="146" spans="1:23" s="27" customFormat="1" ht="54.75" customHeight="1" x14ac:dyDescent="0.25">
      <c r="A146" s="47">
        <v>950</v>
      </c>
      <c r="B146" s="171" t="s">
        <v>98</v>
      </c>
      <c r="C146" s="172"/>
      <c r="D146" s="173"/>
      <c r="E146" s="43">
        <v>1</v>
      </c>
      <c r="F146" s="43" t="s">
        <v>18</v>
      </c>
      <c r="G146" s="45">
        <v>6940389</v>
      </c>
      <c r="H146" s="45"/>
      <c r="I146" s="44"/>
      <c r="J146" s="43">
        <v>1</v>
      </c>
      <c r="K146" s="43" t="s">
        <v>18</v>
      </c>
      <c r="L146" s="41">
        <v>6940389</v>
      </c>
      <c r="M146" s="41"/>
      <c r="N146" s="40"/>
      <c r="O146" s="51"/>
      <c r="P146" s="27" t="s">
        <v>97</v>
      </c>
      <c r="R146" s="30"/>
      <c r="S146" s="30"/>
      <c r="T146" s="30">
        <v>249296</v>
      </c>
      <c r="U146" s="30">
        <v>34930</v>
      </c>
      <c r="W146" s="30"/>
    </row>
    <row r="147" spans="1:23" s="27" customFormat="1" ht="15.75" hidden="1" x14ac:dyDescent="0.25">
      <c r="A147" s="47" t="s">
        <v>56</v>
      </c>
      <c r="B147" s="171" t="s">
        <v>23</v>
      </c>
      <c r="C147" s="172"/>
      <c r="D147" s="173"/>
      <c r="E147" s="43"/>
      <c r="F147" s="43"/>
      <c r="G147" s="45">
        <v>6662500</v>
      </c>
      <c r="H147" s="45"/>
      <c r="I147" s="44"/>
      <c r="J147" s="43"/>
      <c r="K147" s="43"/>
      <c r="L147" s="41">
        <v>6662500</v>
      </c>
      <c r="M147" s="41"/>
      <c r="N147" s="40"/>
      <c r="O147" s="48"/>
      <c r="R147" s="30"/>
      <c r="S147" s="30"/>
      <c r="T147" s="30">
        <f>SUM(T137:T146)</f>
        <v>573196</v>
      </c>
      <c r="U147" s="30"/>
      <c r="W147" s="30"/>
    </row>
    <row r="148" spans="1:23" s="27" customFormat="1" ht="15.75" hidden="1" x14ac:dyDescent="0.25">
      <c r="A148" s="47" t="s">
        <v>96</v>
      </c>
      <c r="B148" s="171" t="s">
        <v>95</v>
      </c>
      <c r="C148" s="172"/>
      <c r="D148" s="173"/>
      <c r="E148" s="67">
        <v>5</v>
      </c>
      <c r="F148" s="67" t="s">
        <v>65</v>
      </c>
      <c r="G148" s="45">
        <v>1650000</v>
      </c>
      <c r="H148" s="45"/>
      <c r="I148" s="44"/>
      <c r="J148" s="67">
        <v>5</v>
      </c>
      <c r="K148" s="67" t="s">
        <v>65</v>
      </c>
      <c r="L148" s="41">
        <v>1650000</v>
      </c>
      <c r="M148" s="41"/>
      <c r="N148" s="40"/>
      <c r="O148" s="48"/>
      <c r="R148" s="30"/>
      <c r="S148" s="30"/>
      <c r="T148" s="30"/>
      <c r="U148" s="30"/>
      <c r="W148" s="30"/>
    </row>
    <row r="149" spans="1:23" s="27" customFormat="1" ht="15.75" hidden="1" x14ac:dyDescent="0.25">
      <c r="A149" s="47" t="s">
        <v>94</v>
      </c>
      <c r="B149" s="171" t="s">
        <v>52</v>
      </c>
      <c r="C149" s="172"/>
      <c r="D149" s="173"/>
      <c r="E149" s="67">
        <v>5</v>
      </c>
      <c r="F149" s="67" t="s">
        <v>65</v>
      </c>
      <c r="G149" s="45">
        <v>875000</v>
      </c>
      <c r="H149" s="45"/>
      <c r="I149" s="44"/>
      <c r="J149" s="67">
        <v>5</v>
      </c>
      <c r="K149" s="67" t="s">
        <v>65</v>
      </c>
      <c r="L149" s="41">
        <v>875000</v>
      </c>
      <c r="M149" s="41"/>
      <c r="N149" s="40"/>
      <c r="O149" s="48"/>
      <c r="R149" s="30"/>
      <c r="S149" s="30"/>
      <c r="T149" s="30"/>
      <c r="U149" s="30"/>
      <c r="W149" s="30"/>
    </row>
    <row r="150" spans="1:23" s="27" customFormat="1" ht="15.75" hidden="1" x14ac:dyDescent="0.25">
      <c r="A150" s="47" t="s">
        <v>93</v>
      </c>
      <c r="B150" s="171" t="s">
        <v>50</v>
      </c>
      <c r="C150" s="172"/>
      <c r="D150" s="173"/>
      <c r="E150" s="67">
        <v>5</v>
      </c>
      <c r="F150" s="67" t="s">
        <v>65</v>
      </c>
      <c r="G150" s="45">
        <v>475000</v>
      </c>
      <c r="H150" s="45"/>
      <c r="I150" s="44"/>
      <c r="J150" s="67">
        <v>5</v>
      </c>
      <c r="K150" s="67" t="s">
        <v>65</v>
      </c>
      <c r="L150" s="41">
        <v>475000</v>
      </c>
      <c r="M150" s="41"/>
      <c r="N150" s="40"/>
      <c r="O150" s="48"/>
      <c r="R150" s="30"/>
      <c r="S150" s="30"/>
      <c r="T150" s="30"/>
      <c r="U150" s="30"/>
      <c r="W150" s="30"/>
    </row>
    <row r="151" spans="1:23" s="27" customFormat="1" ht="15.75" hidden="1" x14ac:dyDescent="0.25">
      <c r="A151" s="47" t="s">
        <v>92</v>
      </c>
      <c r="B151" s="171" t="s">
        <v>48</v>
      </c>
      <c r="C151" s="172"/>
      <c r="D151" s="173"/>
      <c r="E151" s="67">
        <v>5</v>
      </c>
      <c r="F151" s="67" t="s">
        <v>65</v>
      </c>
      <c r="G151" s="45">
        <v>937500</v>
      </c>
      <c r="H151" s="45"/>
      <c r="I151" s="44"/>
      <c r="J151" s="67">
        <v>5</v>
      </c>
      <c r="K151" s="67" t="s">
        <v>65</v>
      </c>
      <c r="L151" s="41">
        <v>937500</v>
      </c>
      <c r="M151" s="41"/>
      <c r="N151" s="40"/>
      <c r="O151" s="48"/>
      <c r="R151" s="30"/>
      <c r="S151" s="30"/>
      <c r="T151" s="30"/>
      <c r="U151" s="30"/>
      <c r="W151" s="30"/>
    </row>
    <row r="152" spans="1:23" s="27" customFormat="1" ht="15.75" hidden="1" x14ac:dyDescent="0.25">
      <c r="A152" s="47" t="s">
        <v>91</v>
      </c>
      <c r="B152" s="171" t="s">
        <v>46</v>
      </c>
      <c r="C152" s="172"/>
      <c r="D152" s="173"/>
      <c r="E152" s="67">
        <v>5</v>
      </c>
      <c r="F152" s="67" t="s">
        <v>65</v>
      </c>
      <c r="G152" s="45">
        <v>575000</v>
      </c>
      <c r="H152" s="45"/>
      <c r="I152" s="44"/>
      <c r="J152" s="67">
        <v>5</v>
      </c>
      <c r="K152" s="67" t="s">
        <v>65</v>
      </c>
      <c r="L152" s="41">
        <v>575000</v>
      </c>
      <c r="M152" s="41"/>
      <c r="N152" s="40"/>
      <c r="O152" s="48"/>
      <c r="R152" s="30"/>
      <c r="S152" s="30"/>
      <c r="T152" s="30"/>
      <c r="U152" s="30"/>
      <c r="W152" s="30"/>
    </row>
    <row r="153" spans="1:23" s="27" customFormat="1" ht="15.75" hidden="1" x14ac:dyDescent="0.25">
      <c r="A153" s="47" t="s">
        <v>90</v>
      </c>
      <c r="B153" s="171" t="s">
        <v>42</v>
      </c>
      <c r="C153" s="172"/>
      <c r="D153" s="173"/>
      <c r="E153" s="67">
        <v>5</v>
      </c>
      <c r="F153" s="67" t="s">
        <v>65</v>
      </c>
      <c r="G153" s="45">
        <v>950000</v>
      </c>
      <c r="H153" s="45"/>
      <c r="I153" s="44"/>
      <c r="J153" s="67">
        <v>5</v>
      </c>
      <c r="K153" s="67" t="s">
        <v>65</v>
      </c>
      <c r="L153" s="41">
        <v>950000</v>
      </c>
      <c r="M153" s="41"/>
      <c r="N153" s="40"/>
      <c r="O153" s="48"/>
      <c r="R153" s="30"/>
      <c r="S153" s="30"/>
      <c r="T153" s="30"/>
      <c r="U153" s="30"/>
      <c r="W153" s="30"/>
    </row>
    <row r="154" spans="1:23" s="27" customFormat="1" ht="15.75" hidden="1" x14ac:dyDescent="0.25">
      <c r="A154" s="47" t="s">
        <v>89</v>
      </c>
      <c r="B154" s="171" t="s">
        <v>36</v>
      </c>
      <c r="C154" s="172"/>
      <c r="D154" s="173"/>
      <c r="E154" s="67">
        <v>5</v>
      </c>
      <c r="F154" s="67" t="s">
        <v>65</v>
      </c>
      <c r="G154" s="45">
        <v>80000</v>
      </c>
      <c r="H154" s="45"/>
      <c r="I154" s="44"/>
      <c r="J154" s="67">
        <v>5</v>
      </c>
      <c r="K154" s="67" t="s">
        <v>65</v>
      </c>
      <c r="L154" s="41">
        <v>80000</v>
      </c>
      <c r="M154" s="41"/>
      <c r="N154" s="40"/>
      <c r="O154" s="48"/>
      <c r="R154" s="30"/>
      <c r="S154" s="30"/>
      <c r="T154" s="30"/>
      <c r="U154" s="30"/>
      <c r="W154" s="30"/>
    </row>
    <row r="155" spans="1:23" s="27" customFormat="1" ht="15.75" hidden="1" x14ac:dyDescent="0.25">
      <c r="A155" s="47" t="s">
        <v>88</v>
      </c>
      <c r="B155" s="171" t="s">
        <v>34</v>
      </c>
      <c r="C155" s="172"/>
      <c r="D155" s="173"/>
      <c r="E155" s="67">
        <v>5</v>
      </c>
      <c r="F155" s="67" t="s">
        <v>65</v>
      </c>
      <c r="G155" s="45">
        <v>750000</v>
      </c>
      <c r="H155" s="45"/>
      <c r="I155" s="44"/>
      <c r="J155" s="67">
        <v>5</v>
      </c>
      <c r="K155" s="67" t="s">
        <v>65</v>
      </c>
      <c r="L155" s="41">
        <v>750000</v>
      </c>
      <c r="M155" s="41"/>
      <c r="N155" s="40"/>
      <c r="O155" s="48"/>
      <c r="R155" s="30"/>
      <c r="S155" s="30"/>
      <c r="T155" s="30"/>
      <c r="U155" s="30"/>
      <c r="W155" s="30"/>
    </row>
    <row r="156" spans="1:23" s="27" customFormat="1" ht="15.75" hidden="1" x14ac:dyDescent="0.25">
      <c r="A156" s="47" t="s">
        <v>87</v>
      </c>
      <c r="B156" s="171" t="s">
        <v>86</v>
      </c>
      <c r="C156" s="172"/>
      <c r="D156" s="173"/>
      <c r="E156" s="67">
        <v>5</v>
      </c>
      <c r="F156" s="67" t="s">
        <v>65</v>
      </c>
      <c r="G156" s="45">
        <v>370000</v>
      </c>
      <c r="H156" s="45"/>
      <c r="I156" s="44"/>
      <c r="J156" s="67">
        <v>5</v>
      </c>
      <c r="K156" s="67" t="s">
        <v>65</v>
      </c>
      <c r="L156" s="41">
        <v>370000</v>
      </c>
      <c r="M156" s="41"/>
      <c r="N156" s="40"/>
      <c r="O156" s="48"/>
      <c r="R156" s="30"/>
      <c r="S156" s="30"/>
      <c r="T156" s="30"/>
      <c r="U156" s="30"/>
      <c r="W156" s="30"/>
    </row>
    <row r="157" spans="1:23" s="27" customFormat="1" ht="15.75" x14ac:dyDescent="0.25">
      <c r="A157" s="47">
        <v>951</v>
      </c>
      <c r="B157" s="171" t="s">
        <v>85</v>
      </c>
      <c r="C157" s="172"/>
      <c r="D157" s="173"/>
      <c r="E157" s="43">
        <v>1</v>
      </c>
      <c r="F157" s="43" t="s">
        <v>18</v>
      </c>
      <c r="G157" s="45">
        <v>6550000</v>
      </c>
      <c r="H157" s="45"/>
      <c r="I157" s="44"/>
      <c r="J157" s="43">
        <v>1</v>
      </c>
      <c r="K157" s="43" t="s">
        <v>18</v>
      </c>
      <c r="L157" s="41">
        <v>6550000</v>
      </c>
      <c r="M157" s="41"/>
      <c r="N157" s="40"/>
      <c r="O157" s="66"/>
      <c r="P157" s="27" t="s">
        <v>84</v>
      </c>
      <c r="R157" s="30"/>
      <c r="S157" s="30"/>
      <c r="T157" s="30">
        <f>SUM(T137:T146)</f>
        <v>573196</v>
      </c>
      <c r="U157" s="30">
        <f>SUM(U137:U146)</f>
        <v>322030</v>
      </c>
      <c r="W157" s="30"/>
    </row>
    <row r="158" spans="1:23" s="27" customFormat="1" ht="15.75" hidden="1" x14ac:dyDescent="0.25">
      <c r="A158" s="47" t="s">
        <v>29</v>
      </c>
      <c r="B158" s="171" t="s">
        <v>23</v>
      </c>
      <c r="C158" s="172"/>
      <c r="D158" s="173"/>
      <c r="E158" s="43"/>
      <c r="F158" s="43"/>
      <c r="G158" s="45">
        <v>4650000</v>
      </c>
      <c r="H158" s="45"/>
      <c r="I158" s="44"/>
      <c r="J158" s="43"/>
      <c r="K158" s="43"/>
      <c r="L158" s="41">
        <v>4650000</v>
      </c>
      <c r="M158" s="41"/>
      <c r="N158" s="40"/>
      <c r="O158" s="48"/>
      <c r="R158" s="30"/>
      <c r="S158" s="30"/>
      <c r="T158" s="30"/>
      <c r="W158" s="30"/>
    </row>
    <row r="159" spans="1:23" s="27" customFormat="1" ht="15.75" hidden="1" x14ac:dyDescent="0.25">
      <c r="A159" s="47" t="s">
        <v>28</v>
      </c>
      <c r="B159" s="171" t="s">
        <v>27</v>
      </c>
      <c r="C159" s="172"/>
      <c r="D159" s="173"/>
      <c r="E159" s="43">
        <v>5</v>
      </c>
      <c r="F159" s="43" t="s">
        <v>18</v>
      </c>
      <c r="G159" s="45">
        <v>3650000</v>
      </c>
      <c r="H159" s="45"/>
      <c r="I159" s="44"/>
      <c r="J159" s="43">
        <v>5</v>
      </c>
      <c r="K159" s="43" t="s">
        <v>18</v>
      </c>
      <c r="L159" s="41">
        <v>3650000</v>
      </c>
      <c r="M159" s="41"/>
      <c r="N159" s="40"/>
      <c r="O159" s="48"/>
      <c r="R159" s="30"/>
      <c r="S159" s="30"/>
      <c r="T159" s="30"/>
      <c r="W159" s="30"/>
    </row>
    <row r="160" spans="1:23" s="27" customFormat="1" ht="15.75" hidden="1" x14ac:dyDescent="0.25">
      <c r="A160" s="47" t="s">
        <v>83</v>
      </c>
      <c r="B160" s="171" t="s">
        <v>82</v>
      </c>
      <c r="C160" s="172"/>
      <c r="D160" s="173"/>
      <c r="E160" s="43">
        <v>1</v>
      </c>
      <c r="F160" s="43" t="s">
        <v>81</v>
      </c>
      <c r="G160" s="45">
        <v>1000000</v>
      </c>
      <c r="H160" s="45"/>
      <c r="I160" s="44"/>
      <c r="J160" s="43">
        <v>1</v>
      </c>
      <c r="K160" s="43" t="s">
        <v>81</v>
      </c>
      <c r="L160" s="41">
        <v>1000000</v>
      </c>
      <c r="M160" s="41"/>
      <c r="N160" s="40"/>
      <c r="O160" s="48"/>
      <c r="R160" s="30"/>
      <c r="S160" s="30"/>
      <c r="T160" s="30"/>
      <c r="W160" s="30"/>
    </row>
    <row r="161" spans="1:23" s="27" customFormat="1" ht="152.25" customHeight="1" x14ac:dyDescent="0.25">
      <c r="A161" s="47">
        <v>994</v>
      </c>
      <c r="B161" s="171" t="s">
        <v>26</v>
      </c>
      <c r="C161" s="172"/>
      <c r="D161" s="173"/>
      <c r="E161" s="43">
        <v>1</v>
      </c>
      <c r="F161" s="43" t="s">
        <v>18</v>
      </c>
      <c r="G161" s="53">
        <v>55341717</v>
      </c>
      <c r="H161" s="45"/>
      <c r="I161" s="44"/>
      <c r="J161" s="43">
        <v>1</v>
      </c>
      <c r="K161" s="43" t="s">
        <v>18</v>
      </c>
      <c r="L161" s="52">
        <f>55341717+5339894-439653</f>
        <v>60241958</v>
      </c>
      <c r="M161" s="41"/>
      <c r="N161" s="40"/>
      <c r="O161" s="51" t="s">
        <v>293</v>
      </c>
      <c r="R161" s="30"/>
      <c r="S161" s="30"/>
      <c r="T161" s="179"/>
      <c r="U161" s="180"/>
      <c r="W161" s="30"/>
    </row>
    <row r="162" spans="1:23" s="27" customFormat="1" ht="15.75" hidden="1" x14ac:dyDescent="0.25">
      <c r="A162" s="47" t="s">
        <v>24</v>
      </c>
      <c r="B162" s="171" t="s">
        <v>23</v>
      </c>
      <c r="C162" s="172"/>
      <c r="D162" s="173"/>
      <c r="E162" s="43"/>
      <c r="F162" s="43"/>
      <c r="G162" s="45">
        <v>55341717</v>
      </c>
      <c r="H162" s="45"/>
      <c r="I162" s="44"/>
      <c r="J162" s="43"/>
      <c r="K162" s="43"/>
      <c r="L162" s="41">
        <v>55341717</v>
      </c>
      <c r="M162" s="41"/>
      <c r="N162" s="40"/>
      <c r="O162" s="48"/>
      <c r="R162" s="30"/>
      <c r="S162" s="30"/>
      <c r="T162" s="30"/>
      <c r="W162" s="30"/>
    </row>
    <row r="163" spans="1:23" s="27" customFormat="1" ht="15.75" hidden="1" x14ac:dyDescent="0.25">
      <c r="A163" s="47" t="s">
        <v>22</v>
      </c>
      <c r="B163" s="171" t="s">
        <v>21</v>
      </c>
      <c r="C163" s="172"/>
      <c r="D163" s="173"/>
      <c r="E163" s="43">
        <v>5</v>
      </c>
      <c r="F163" s="43" t="s">
        <v>18</v>
      </c>
      <c r="G163" s="65">
        <v>34615677</v>
      </c>
      <c r="H163" s="45"/>
      <c r="I163" s="44"/>
      <c r="J163" s="43">
        <v>5</v>
      </c>
      <c r="K163" s="43" t="s">
        <v>18</v>
      </c>
      <c r="L163" s="65">
        <v>34615677</v>
      </c>
      <c r="M163" s="41"/>
      <c r="N163" s="40"/>
      <c r="O163" s="48"/>
      <c r="R163" s="30"/>
      <c r="S163" s="30"/>
      <c r="T163" s="30"/>
      <c r="W163" s="30"/>
    </row>
    <row r="164" spans="1:23" s="27" customFormat="1" ht="15.75" hidden="1" x14ac:dyDescent="0.25">
      <c r="A164" s="47" t="s">
        <v>20</v>
      </c>
      <c r="B164" s="171" t="s">
        <v>19</v>
      </c>
      <c r="C164" s="172"/>
      <c r="D164" s="173"/>
      <c r="E164" s="43">
        <v>5</v>
      </c>
      <c r="F164" s="43" t="s">
        <v>18</v>
      </c>
      <c r="G164" s="45">
        <v>20726040</v>
      </c>
      <c r="H164" s="45"/>
      <c r="I164" s="44"/>
      <c r="J164" s="43">
        <v>5</v>
      </c>
      <c r="K164" s="43" t="s">
        <v>18</v>
      </c>
      <c r="L164" s="41">
        <v>20726040</v>
      </c>
      <c r="M164" s="41"/>
      <c r="N164" s="40"/>
      <c r="O164" s="48"/>
      <c r="R164" s="30"/>
      <c r="S164" s="30"/>
      <c r="T164" s="30"/>
      <c r="W164" s="30"/>
    </row>
    <row r="165" spans="1:23" s="3" customFormat="1" ht="39.950000000000003" customHeight="1" x14ac:dyDescent="0.25">
      <c r="A165" s="64" t="s">
        <v>80</v>
      </c>
      <c r="B165" s="181" t="s">
        <v>79</v>
      </c>
      <c r="C165" s="182"/>
      <c r="D165" s="183"/>
      <c r="E165" s="61"/>
      <c r="F165" s="61"/>
      <c r="G165" s="63">
        <f>G166+G177+G190+G193</f>
        <v>63313937</v>
      </c>
      <c r="H165" s="63"/>
      <c r="I165" s="62">
        <f>G165</f>
        <v>63313937</v>
      </c>
      <c r="J165" s="61"/>
      <c r="K165" s="61"/>
      <c r="L165" s="60">
        <f>L166+L177+L190+L193</f>
        <v>69018254</v>
      </c>
      <c r="M165" s="60"/>
      <c r="N165" s="59">
        <f>L165</f>
        <v>69018254</v>
      </c>
      <c r="O165" s="58"/>
      <c r="P165" s="57">
        <f>L165-G165</f>
        <v>5704317</v>
      </c>
      <c r="R165" s="56"/>
      <c r="S165" s="56"/>
      <c r="T165" s="56"/>
      <c r="W165" s="56"/>
    </row>
    <row r="166" spans="1:23" s="27" customFormat="1" ht="39.950000000000003" customHeight="1" x14ac:dyDescent="0.25">
      <c r="A166" s="47">
        <v>901</v>
      </c>
      <c r="B166" s="171" t="s">
        <v>78</v>
      </c>
      <c r="C166" s="172"/>
      <c r="D166" s="173"/>
      <c r="E166" s="43">
        <v>2</v>
      </c>
      <c r="F166" s="43" t="s">
        <v>60</v>
      </c>
      <c r="G166" s="45">
        <v>498257</v>
      </c>
      <c r="H166" s="45"/>
      <c r="I166" s="44"/>
      <c r="J166" s="43">
        <v>2</v>
      </c>
      <c r="K166" s="43" t="s">
        <v>60</v>
      </c>
      <c r="L166" s="41">
        <v>498257</v>
      </c>
      <c r="M166" s="41"/>
      <c r="N166" s="40"/>
      <c r="O166" s="48"/>
      <c r="R166" s="30"/>
      <c r="S166" s="30"/>
      <c r="T166" s="30"/>
      <c r="W166" s="30"/>
    </row>
    <row r="167" spans="1:23" s="27" customFormat="1" ht="39.950000000000003" customHeight="1" x14ac:dyDescent="0.25">
      <c r="A167" s="47" t="s">
        <v>77</v>
      </c>
      <c r="B167" s="171" t="s">
        <v>76</v>
      </c>
      <c r="C167" s="172"/>
      <c r="D167" s="173"/>
      <c r="E167" s="43"/>
      <c r="F167" s="43"/>
      <c r="G167" s="45">
        <v>373618</v>
      </c>
      <c r="H167" s="45"/>
      <c r="I167" s="44"/>
      <c r="J167" s="43"/>
      <c r="K167" s="43"/>
      <c r="L167" s="41">
        <v>373618</v>
      </c>
      <c r="M167" s="41"/>
      <c r="N167" s="40"/>
      <c r="O167" s="48"/>
      <c r="R167" s="30"/>
      <c r="S167" s="30"/>
      <c r="T167" s="30"/>
      <c r="W167" s="30"/>
    </row>
    <row r="168" spans="1:23" s="27" customFormat="1" ht="15.75" hidden="1" x14ac:dyDescent="0.25">
      <c r="A168" s="47" t="s">
        <v>75</v>
      </c>
      <c r="B168" s="171" t="s">
        <v>68</v>
      </c>
      <c r="C168" s="172"/>
      <c r="D168" s="173"/>
      <c r="E168" s="43">
        <v>1</v>
      </c>
      <c r="F168" s="43" t="s">
        <v>60</v>
      </c>
      <c r="G168" s="45">
        <v>8300</v>
      </c>
      <c r="H168" s="45"/>
      <c r="I168" s="44"/>
      <c r="J168" s="43">
        <v>1</v>
      </c>
      <c r="K168" s="43" t="s">
        <v>60</v>
      </c>
      <c r="L168" s="41">
        <v>8300</v>
      </c>
      <c r="M168" s="41"/>
      <c r="N168" s="40"/>
      <c r="O168" s="48"/>
      <c r="R168" s="30"/>
      <c r="S168" s="30"/>
      <c r="T168" s="30"/>
      <c r="W168" s="30"/>
    </row>
    <row r="169" spans="1:23" s="27" customFormat="1" ht="15.75" hidden="1" x14ac:dyDescent="0.25">
      <c r="A169" s="47" t="s">
        <v>74</v>
      </c>
      <c r="B169" s="171" t="s">
        <v>66</v>
      </c>
      <c r="C169" s="172"/>
      <c r="D169" s="173"/>
      <c r="E169" s="43">
        <v>1</v>
      </c>
      <c r="F169" s="43" t="s">
        <v>65</v>
      </c>
      <c r="G169" s="45">
        <v>72200</v>
      </c>
      <c r="H169" s="45"/>
      <c r="I169" s="44"/>
      <c r="J169" s="43">
        <v>1</v>
      </c>
      <c r="K169" s="43" t="s">
        <v>65</v>
      </c>
      <c r="L169" s="41">
        <v>72200</v>
      </c>
      <c r="M169" s="41"/>
      <c r="N169" s="40"/>
      <c r="O169" s="48"/>
      <c r="R169" s="30"/>
      <c r="S169" s="30"/>
      <c r="T169" s="30"/>
      <c r="W169" s="30"/>
    </row>
    <row r="170" spans="1:23" s="27" customFormat="1" ht="15.75" hidden="1" x14ac:dyDescent="0.25">
      <c r="A170" s="47" t="s">
        <v>73</v>
      </c>
      <c r="B170" s="171" t="s">
        <v>63</v>
      </c>
      <c r="C170" s="172"/>
      <c r="D170" s="173"/>
      <c r="E170" s="43">
        <v>1</v>
      </c>
      <c r="F170" s="43" t="s">
        <v>60</v>
      </c>
      <c r="G170" s="45">
        <v>600</v>
      </c>
      <c r="H170" s="45"/>
      <c r="I170" s="44"/>
      <c r="J170" s="43">
        <v>1</v>
      </c>
      <c r="K170" s="43" t="s">
        <v>60</v>
      </c>
      <c r="L170" s="41">
        <v>600</v>
      </c>
      <c r="M170" s="41"/>
      <c r="N170" s="40"/>
      <c r="O170" s="48"/>
      <c r="R170" s="30"/>
      <c r="S170" s="30"/>
      <c r="T170" s="30"/>
      <c r="W170" s="30"/>
    </row>
    <row r="171" spans="1:23" s="27" customFormat="1" ht="15.75" hidden="1" x14ac:dyDescent="0.25">
      <c r="A171" s="47" t="s">
        <v>72</v>
      </c>
      <c r="B171" s="171" t="s">
        <v>61</v>
      </c>
      <c r="C171" s="172"/>
      <c r="D171" s="173"/>
      <c r="E171" s="43">
        <v>1</v>
      </c>
      <c r="F171" s="43" t="s">
        <v>60</v>
      </c>
      <c r="G171" s="45">
        <v>292518</v>
      </c>
      <c r="H171" s="45"/>
      <c r="I171" s="44"/>
      <c r="J171" s="43">
        <v>1</v>
      </c>
      <c r="K171" s="43" t="s">
        <v>60</v>
      </c>
      <c r="L171" s="41">
        <v>292518</v>
      </c>
      <c r="M171" s="41"/>
      <c r="N171" s="40"/>
      <c r="O171" s="48"/>
      <c r="R171" s="30"/>
      <c r="S171" s="30"/>
      <c r="T171" s="30"/>
      <c r="W171" s="30"/>
    </row>
    <row r="172" spans="1:23" s="27" customFormat="1" ht="39.950000000000003" customHeight="1" x14ac:dyDescent="0.25">
      <c r="A172" s="47" t="s">
        <v>71</v>
      </c>
      <c r="B172" s="171" t="s">
        <v>70</v>
      </c>
      <c r="C172" s="172"/>
      <c r="D172" s="173"/>
      <c r="E172" s="43"/>
      <c r="F172" s="43"/>
      <c r="G172" s="45">
        <v>124639</v>
      </c>
      <c r="H172" s="45"/>
      <c r="I172" s="44"/>
      <c r="J172" s="43"/>
      <c r="K172" s="43"/>
      <c r="L172" s="41">
        <v>124639</v>
      </c>
      <c r="M172" s="41"/>
      <c r="N172" s="40"/>
      <c r="O172" s="55"/>
      <c r="P172" s="54">
        <f>L157+L190</f>
        <v>11202000</v>
      </c>
      <c r="Q172" s="54">
        <f>L177-G177</f>
        <v>1078904</v>
      </c>
      <c r="R172" s="30"/>
      <c r="S172" s="30"/>
      <c r="T172" s="30"/>
      <c r="W172" s="30"/>
    </row>
    <row r="173" spans="1:23" s="27" customFormat="1" ht="15.75" hidden="1" x14ac:dyDescent="0.25">
      <c r="A173" s="47" t="s">
        <v>69</v>
      </c>
      <c r="B173" s="171" t="s">
        <v>68</v>
      </c>
      <c r="C173" s="172"/>
      <c r="D173" s="173"/>
      <c r="E173" s="43">
        <v>1</v>
      </c>
      <c r="F173" s="43" t="s">
        <v>60</v>
      </c>
      <c r="G173" s="45">
        <v>3220</v>
      </c>
      <c r="H173" s="45"/>
      <c r="I173" s="44"/>
      <c r="J173" s="43">
        <v>1</v>
      </c>
      <c r="K173" s="43" t="s">
        <v>60</v>
      </c>
      <c r="L173" s="41">
        <v>3220</v>
      </c>
      <c r="M173" s="41"/>
      <c r="N173" s="40"/>
      <c r="O173" s="48"/>
      <c r="R173" s="30"/>
      <c r="S173" s="30"/>
      <c r="T173" s="30"/>
      <c r="W173" s="30"/>
    </row>
    <row r="174" spans="1:23" s="27" customFormat="1" ht="15.75" hidden="1" x14ac:dyDescent="0.25">
      <c r="A174" s="47" t="s">
        <v>67</v>
      </c>
      <c r="B174" s="171" t="s">
        <v>66</v>
      </c>
      <c r="C174" s="172"/>
      <c r="D174" s="173"/>
      <c r="E174" s="43">
        <v>1</v>
      </c>
      <c r="F174" s="43" t="s">
        <v>65</v>
      </c>
      <c r="G174" s="45">
        <v>18400</v>
      </c>
      <c r="H174" s="45"/>
      <c r="I174" s="44"/>
      <c r="J174" s="43">
        <v>1</v>
      </c>
      <c r="K174" s="43" t="s">
        <v>65</v>
      </c>
      <c r="L174" s="41">
        <v>18400</v>
      </c>
      <c r="M174" s="41"/>
      <c r="N174" s="40"/>
      <c r="O174" s="48"/>
      <c r="R174" s="30"/>
      <c r="S174" s="30"/>
      <c r="T174" s="30"/>
      <c r="W174" s="30"/>
    </row>
    <row r="175" spans="1:23" s="27" customFormat="1" ht="15.75" hidden="1" x14ac:dyDescent="0.25">
      <c r="A175" s="47" t="s">
        <v>64</v>
      </c>
      <c r="B175" s="171" t="s">
        <v>63</v>
      </c>
      <c r="C175" s="172"/>
      <c r="D175" s="173"/>
      <c r="E175" s="43">
        <v>1</v>
      </c>
      <c r="F175" s="43" t="s">
        <v>60</v>
      </c>
      <c r="G175" s="45">
        <v>3200</v>
      </c>
      <c r="H175" s="45"/>
      <c r="I175" s="44"/>
      <c r="J175" s="43">
        <v>1</v>
      </c>
      <c r="K175" s="43" t="s">
        <v>60</v>
      </c>
      <c r="L175" s="41">
        <v>3200</v>
      </c>
      <c r="M175" s="41"/>
      <c r="N175" s="40"/>
      <c r="O175" s="48"/>
      <c r="R175" s="30"/>
      <c r="S175" s="30"/>
      <c r="T175" s="30"/>
      <c r="W175" s="30"/>
    </row>
    <row r="176" spans="1:23" s="27" customFormat="1" ht="15.75" hidden="1" x14ac:dyDescent="0.25">
      <c r="A176" s="47" t="s">
        <v>62</v>
      </c>
      <c r="B176" s="171" t="s">
        <v>61</v>
      </c>
      <c r="C176" s="172"/>
      <c r="D176" s="173"/>
      <c r="E176" s="43">
        <v>1</v>
      </c>
      <c r="F176" s="43" t="s">
        <v>60</v>
      </c>
      <c r="G176" s="45">
        <v>99819</v>
      </c>
      <c r="H176" s="45"/>
      <c r="I176" s="44"/>
      <c r="J176" s="43">
        <v>1</v>
      </c>
      <c r="K176" s="43" t="s">
        <v>60</v>
      </c>
      <c r="L176" s="41">
        <v>99819</v>
      </c>
      <c r="M176" s="41"/>
      <c r="N176" s="40"/>
      <c r="O176" s="48"/>
      <c r="R176" s="30"/>
      <c r="S176" s="30"/>
      <c r="T176" s="30"/>
      <c r="W176" s="30"/>
    </row>
    <row r="177" spans="1:23" s="27" customFormat="1" ht="157.5" x14ac:dyDescent="0.25">
      <c r="A177" s="47">
        <v>950</v>
      </c>
      <c r="B177" s="171" t="s">
        <v>59</v>
      </c>
      <c r="C177" s="172"/>
      <c r="D177" s="173"/>
      <c r="E177" s="43">
        <v>1</v>
      </c>
      <c r="F177" s="43" t="s">
        <v>18</v>
      </c>
      <c r="G177" s="53">
        <v>11482229</v>
      </c>
      <c r="H177" s="45"/>
      <c r="I177" s="44"/>
      <c r="J177" s="43">
        <v>1</v>
      </c>
      <c r="K177" s="43" t="s">
        <v>18</v>
      </c>
      <c r="L177" s="52">
        <f>11482229+1128904-50000</f>
        <v>12561133</v>
      </c>
      <c r="M177" s="41"/>
      <c r="N177" s="40"/>
      <c r="O177" s="51" t="s">
        <v>58</v>
      </c>
      <c r="P177" s="27" t="s">
        <v>57</v>
      </c>
      <c r="R177" s="30"/>
      <c r="S177" s="30"/>
      <c r="T177" s="30">
        <f>1500000+749590</f>
        <v>2249590</v>
      </c>
      <c r="W177" s="30"/>
    </row>
    <row r="178" spans="1:23" s="27" customFormat="1" ht="15.75" hidden="1" x14ac:dyDescent="0.25">
      <c r="A178" s="47" t="s">
        <v>56</v>
      </c>
      <c r="B178" s="171" t="s">
        <v>23</v>
      </c>
      <c r="C178" s="172"/>
      <c r="D178" s="173"/>
      <c r="E178" s="43">
        <v>1</v>
      </c>
      <c r="F178" s="43" t="s">
        <v>18</v>
      </c>
      <c r="G178" s="45">
        <v>8182639</v>
      </c>
      <c r="H178" s="45"/>
      <c r="I178" s="44"/>
      <c r="J178" s="43">
        <v>1</v>
      </c>
      <c r="K178" s="43" t="s">
        <v>18</v>
      </c>
      <c r="L178" s="41">
        <v>8182639</v>
      </c>
      <c r="M178" s="41"/>
      <c r="N178" s="40"/>
      <c r="O178" s="48"/>
      <c r="R178" s="30"/>
      <c r="S178" s="30"/>
      <c r="T178" s="30"/>
      <c r="W178" s="30"/>
    </row>
    <row r="179" spans="1:23" s="27" customFormat="1" ht="15.75" hidden="1" x14ac:dyDescent="0.25">
      <c r="A179" s="47" t="s">
        <v>55</v>
      </c>
      <c r="B179" s="171" t="s">
        <v>54</v>
      </c>
      <c r="C179" s="172"/>
      <c r="D179" s="173"/>
      <c r="E179" s="43">
        <v>1</v>
      </c>
      <c r="F179" s="43" t="s">
        <v>18</v>
      </c>
      <c r="G179" s="49">
        <v>750000</v>
      </c>
      <c r="H179" s="45"/>
      <c r="I179" s="44"/>
      <c r="J179" s="43">
        <v>1</v>
      </c>
      <c r="K179" s="43" t="s">
        <v>18</v>
      </c>
      <c r="L179" s="49">
        <v>750000</v>
      </c>
      <c r="M179" s="41"/>
      <c r="N179" s="40"/>
      <c r="O179" s="48"/>
      <c r="R179" s="30"/>
      <c r="S179" s="30"/>
      <c r="T179" s="30"/>
      <c r="W179" s="30"/>
    </row>
    <row r="180" spans="1:23" s="27" customFormat="1" ht="15.75" hidden="1" x14ac:dyDescent="0.25">
      <c r="A180" s="47" t="s">
        <v>53</v>
      </c>
      <c r="B180" s="171" t="s">
        <v>52</v>
      </c>
      <c r="C180" s="172"/>
      <c r="D180" s="173"/>
      <c r="E180" s="43">
        <v>1</v>
      </c>
      <c r="F180" s="43" t="s">
        <v>18</v>
      </c>
      <c r="G180" s="49">
        <v>745360</v>
      </c>
      <c r="H180" s="45"/>
      <c r="I180" s="44"/>
      <c r="J180" s="43">
        <v>1</v>
      </c>
      <c r="K180" s="43" t="s">
        <v>18</v>
      </c>
      <c r="L180" s="49">
        <v>745360</v>
      </c>
      <c r="M180" s="41"/>
      <c r="N180" s="40"/>
      <c r="O180" s="48"/>
      <c r="R180" s="30"/>
      <c r="S180" s="30"/>
      <c r="T180" s="30"/>
      <c r="W180" s="30"/>
    </row>
    <row r="181" spans="1:23" s="27" customFormat="1" ht="15.75" hidden="1" x14ac:dyDescent="0.25">
      <c r="A181" s="47" t="s">
        <v>51</v>
      </c>
      <c r="B181" s="171" t="s">
        <v>50</v>
      </c>
      <c r="C181" s="172"/>
      <c r="D181" s="173"/>
      <c r="E181" s="43">
        <v>1</v>
      </c>
      <c r="F181" s="43" t="s">
        <v>18</v>
      </c>
      <c r="G181" s="49">
        <v>600000</v>
      </c>
      <c r="H181" s="45"/>
      <c r="I181" s="44"/>
      <c r="J181" s="43">
        <v>1</v>
      </c>
      <c r="K181" s="43" t="s">
        <v>18</v>
      </c>
      <c r="L181" s="49">
        <v>600000</v>
      </c>
      <c r="M181" s="41"/>
      <c r="N181" s="40"/>
      <c r="O181" s="48"/>
      <c r="R181" s="30"/>
      <c r="S181" s="30"/>
      <c r="T181" s="30"/>
      <c r="W181" s="30"/>
    </row>
    <row r="182" spans="1:23" s="27" customFormat="1" ht="15.75" hidden="1" x14ac:dyDescent="0.25">
      <c r="A182" s="47" t="s">
        <v>49</v>
      </c>
      <c r="B182" s="171" t="s">
        <v>48</v>
      </c>
      <c r="C182" s="172"/>
      <c r="D182" s="173"/>
      <c r="E182" s="43">
        <v>1</v>
      </c>
      <c r="F182" s="43" t="s">
        <v>18</v>
      </c>
      <c r="G182" s="49">
        <v>850000</v>
      </c>
      <c r="H182" s="45"/>
      <c r="I182" s="44"/>
      <c r="J182" s="43">
        <v>1</v>
      </c>
      <c r="K182" s="43" t="s">
        <v>18</v>
      </c>
      <c r="L182" s="49">
        <v>850000</v>
      </c>
      <c r="M182" s="41"/>
      <c r="N182" s="40"/>
      <c r="O182" s="48"/>
      <c r="R182" s="30"/>
      <c r="S182" s="30"/>
      <c r="T182" s="30"/>
      <c r="W182" s="30"/>
    </row>
    <row r="183" spans="1:23" s="27" customFormat="1" ht="15.75" hidden="1" x14ac:dyDescent="0.25">
      <c r="A183" s="47" t="s">
        <v>47</v>
      </c>
      <c r="B183" s="171" t="s">
        <v>46</v>
      </c>
      <c r="C183" s="172"/>
      <c r="D183" s="173"/>
      <c r="E183" s="43">
        <v>1</v>
      </c>
      <c r="F183" s="43" t="s">
        <v>18</v>
      </c>
      <c r="G183" s="49">
        <v>750000</v>
      </c>
      <c r="H183" s="45"/>
      <c r="I183" s="44"/>
      <c r="J183" s="43">
        <v>1</v>
      </c>
      <c r="K183" s="43" t="s">
        <v>18</v>
      </c>
      <c r="L183" s="49">
        <v>750000</v>
      </c>
      <c r="M183" s="41"/>
      <c r="N183" s="40"/>
      <c r="O183" s="48"/>
      <c r="R183" s="30"/>
      <c r="S183" s="30"/>
      <c r="T183" s="30"/>
      <c r="W183" s="30"/>
    </row>
    <row r="184" spans="1:23" s="27" customFormat="1" ht="15.75" hidden="1" x14ac:dyDescent="0.25">
      <c r="A184" s="47" t="s">
        <v>45</v>
      </c>
      <c r="B184" s="171" t="s">
        <v>44</v>
      </c>
      <c r="C184" s="172"/>
      <c r="D184" s="173"/>
      <c r="E184" s="43">
        <v>1</v>
      </c>
      <c r="F184" s="43" t="s">
        <v>18</v>
      </c>
      <c r="G184" s="49">
        <v>400000</v>
      </c>
      <c r="H184" s="45"/>
      <c r="I184" s="44"/>
      <c r="J184" s="43">
        <v>1</v>
      </c>
      <c r="K184" s="43" t="s">
        <v>18</v>
      </c>
      <c r="L184" s="49">
        <v>400000</v>
      </c>
      <c r="M184" s="41"/>
      <c r="N184" s="40"/>
      <c r="O184" s="48"/>
      <c r="R184" s="30"/>
      <c r="S184" s="30"/>
      <c r="T184" s="30"/>
      <c r="W184" s="30"/>
    </row>
    <row r="185" spans="1:23" s="27" customFormat="1" ht="15.75" hidden="1" x14ac:dyDescent="0.25">
      <c r="A185" s="47" t="s">
        <v>43</v>
      </c>
      <c r="B185" s="171" t="s">
        <v>42</v>
      </c>
      <c r="C185" s="172"/>
      <c r="D185" s="173"/>
      <c r="E185" s="43">
        <v>1</v>
      </c>
      <c r="F185" s="43" t="s">
        <v>18</v>
      </c>
      <c r="G185" s="49">
        <v>500000</v>
      </c>
      <c r="H185" s="45"/>
      <c r="I185" s="44"/>
      <c r="J185" s="43">
        <v>1</v>
      </c>
      <c r="K185" s="43" t="s">
        <v>18</v>
      </c>
      <c r="L185" s="49">
        <v>500000</v>
      </c>
      <c r="M185" s="41"/>
      <c r="N185" s="40"/>
      <c r="O185" s="48"/>
      <c r="R185" s="30"/>
      <c r="S185" s="30"/>
      <c r="T185" s="30"/>
      <c r="W185" s="30"/>
    </row>
    <row r="186" spans="1:23" s="27" customFormat="1" ht="15.75" hidden="1" x14ac:dyDescent="0.25">
      <c r="A186" s="47" t="s">
        <v>41</v>
      </c>
      <c r="B186" s="171" t="s">
        <v>40</v>
      </c>
      <c r="C186" s="172"/>
      <c r="D186" s="173"/>
      <c r="E186" s="43">
        <v>1</v>
      </c>
      <c r="F186" s="43" t="s">
        <v>18</v>
      </c>
      <c r="G186" s="49">
        <v>1696840</v>
      </c>
      <c r="H186" s="45"/>
      <c r="I186" s="44"/>
      <c r="J186" s="43">
        <v>1</v>
      </c>
      <c r="K186" s="43" t="s">
        <v>18</v>
      </c>
      <c r="L186" s="49">
        <v>1696840</v>
      </c>
      <c r="M186" s="41"/>
      <c r="N186" s="40"/>
      <c r="O186" s="48"/>
      <c r="R186" s="30"/>
      <c r="S186" s="30"/>
      <c r="T186" s="30"/>
      <c r="W186" s="30"/>
    </row>
    <row r="187" spans="1:23" s="27" customFormat="1" ht="15.75" hidden="1" x14ac:dyDescent="0.25">
      <c r="A187" s="47" t="s">
        <v>39</v>
      </c>
      <c r="B187" s="171" t="s">
        <v>38</v>
      </c>
      <c r="C187" s="172"/>
      <c r="D187" s="173"/>
      <c r="E187" s="43">
        <v>1</v>
      </c>
      <c r="F187" s="43" t="s">
        <v>18</v>
      </c>
      <c r="G187" s="49">
        <v>1190439</v>
      </c>
      <c r="H187" s="45"/>
      <c r="I187" s="44"/>
      <c r="J187" s="43">
        <v>1</v>
      </c>
      <c r="K187" s="43" t="s">
        <v>18</v>
      </c>
      <c r="L187" s="49">
        <v>1190439</v>
      </c>
      <c r="M187" s="41"/>
      <c r="N187" s="40"/>
      <c r="O187" s="48"/>
      <c r="R187" s="30"/>
      <c r="S187" s="30"/>
      <c r="T187" s="30"/>
      <c r="W187" s="30"/>
    </row>
    <row r="188" spans="1:23" s="27" customFormat="1" ht="15.75" hidden="1" x14ac:dyDescent="0.25">
      <c r="A188" s="47" t="s">
        <v>37</v>
      </c>
      <c r="B188" s="171" t="s">
        <v>36</v>
      </c>
      <c r="C188" s="172"/>
      <c r="D188" s="173"/>
      <c r="E188" s="43">
        <v>1</v>
      </c>
      <c r="F188" s="43" t="s">
        <v>18</v>
      </c>
      <c r="G188" s="49">
        <v>450000</v>
      </c>
      <c r="H188" s="45"/>
      <c r="I188" s="44"/>
      <c r="J188" s="43">
        <v>1</v>
      </c>
      <c r="K188" s="43" t="s">
        <v>18</v>
      </c>
      <c r="L188" s="49">
        <v>450000</v>
      </c>
      <c r="M188" s="41"/>
      <c r="N188" s="40"/>
      <c r="O188" s="48"/>
      <c r="R188" s="30"/>
      <c r="S188" s="30"/>
      <c r="T188" s="30"/>
      <c r="W188" s="30"/>
    </row>
    <row r="189" spans="1:23" s="27" customFormat="1" ht="15.75" hidden="1" x14ac:dyDescent="0.25">
      <c r="A189" s="47" t="s">
        <v>35</v>
      </c>
      <c r="B189" s="171" t="s">
        <v>34</v>
      </c>
      <c r="C189" s="172"/>
      <c r="D189" s="173"/>
      <c r="E189" s="43">
        <v>1</v>
      </c>
      <c r="F189" s="43" t="s">
        <v>18</v>
      </c>
      <c r="G189" s="49">
        <v>250000</v>
      </c>
      <c r="H189" s="45"/>
      <c r="I189" s="44"/>
      <c r="J189" s="43">
        <v>1</v>
      </c>
      <c r="K189" s="43" t="s">
        <v>18</v>
      </c>
      <c r="L189" s="49">
        <v>250000</v>
      </c>
      <c r="M189" s="41"/>
      <c r="N189" s="40"/>
      <c r="O189" s="48"/>
      <c r="R189" s="30"/>
      <c r="S189" s="30"/>
      <c r="T189" s="30"/>
      <c r="W189" s="30"/>
    </row>
    <row r="190" spans="1:23" s="27" customFormat="1" ht="72" customHeight="1" x14ac:dyDescent="0.25">
      <c r="A190" s="47">
        <v>951</v>
      </c>
      <c r="B190" s="171" t="s">
        <v>33</v>
      </c>
      <c r="C190" s="172"/>
      <c r="D190" s="173"/>
      <c r="E190" s="43">
        <v>1</v>
      </c>
      <c r="F190" s="43" t="s">
        <v>18</v>
      </c>
      <c r="G190" s="53">
        <v>4600000</v>
      </c>
      <c r="H190" s="45"/>
      <c r="I190" s="44"/>
      <c r="J190" s="43">
        <v>1</v>
      </c>
      <c r="K190" s="43" t="s">
        <v>18</v>
      </c>
      <c r="L190" s="52">
        <f>4600000+52000</f>
        <v>4652000</v>
      </c>
      <c r="M190" s="41"/>
      <c r="N190" s="40"/>
      <c r="O190" s="51" t="s">
        <v>32</v>
      </c>
      <c r="P190" s="27" t="s">
        <v>31</v>
      </c>
      <c r="R190" s="30"/>
      <c r="S190" s="28" t="s">
        <v>30</v>
      </c>
      <c r="T190" s="28">
        <v>899590</v>
      </c>
      <c r="U190" s="29"/>
      <c r="V190" s="28">
        <v>300000</v>
      </c>
      <c r="W190" s="28">
        <v>549590</v>
      </c>
    </row>
    <row r="191" spans="1:23" s="27" customFormat="1" ht="15.75" hidden="1" x14ac:dyDescent="0.25">
      <c r="A191" s="47" t="s">
        <v>29</v>
      </c>
      <c r="B191" s="171" t="s">
        <v>23</v>
      </c>
      <c r="C191" s="172"/>
      <c r="D191" s="173"/>
      <c r="E191" s="43"/>
      <c r="F191" s="43"/>
      <c r="G191" s="46">
        <v>3500000</v>
      </c>
      <c r="H191" s="45"/>
      <c r="I191" s="44"/>
      <c r="J191" s="43"/>
      <c r="K191" s="43"/>
      <c r="L191" s="42">
        <v>3500000</v>
      </c>
      <c r="M191" s="41"/>
      <c r="N191" s="40"/>
      <c r="O191" s="48"/>
      <c r="R191" s="30"/>
      <c r="S191" s="28"/>
      <c r="T191" s="28"/>
      <c r="U191" s="29"/>
      <c r="V191" s="28"/>
      <c r="W191" s="28"/>
    </row>
    <row r="192" spans="1:23" s="27" customFormat="1" ht="15.75" hidden="1" x14ac:dyDescent="0.25">
      <c r="A192" s="47" t="s">
        <v>28</v>
      </c>
      <c r="B192" s="171" t="s">
        <v>27</v>
      </c>
      <c r="C192" s="172"/>
      <c r="D192" s="173"/>
      <c r="E192" s="50">
        <v>1</v>
      </c>
      <c r="F192" s="50" t="s">
        <v>18</v>
      </c>
      <c r="G192" s="49">
        <v>3500000</v>
      </c>
      <c r="H192" s="45"/>
      <c r="I192" s="44"/>
      <c r="J192" s="50">
        <v>1</v>
      </c>
      <c r="K192" s="50" t="s">
        <v>18</v>
      </c>
      <c r="L192" s="49">
        <v>3500000</v>
      </c>
      <c r="M192" s="41"/>
      <c r="N192" s="40"/>
      <c r="O192" s="48"/>
      <c r="R192" s="30"/>
      <c r="S192" s="28"/>
      <c r="T192" s="28"/>
      <c r="U192" s="29"/>
      <c r="V192" s="28"/>
      <c r="W192" s="28"/>
    </row>
    <row r="193" spans="1:24" s="27" customFormat="1" ht="133.5" customHeight="1" x14ac:dyDescent="0.25">
      <c r="A193" s="47">
        <v>994</v>
      </c>
      <c r="B193" s="171" t="s">
        <v>26</v>
      </c>
      <c r="C193" s="172"/>
      <c r="D193" s="173"/>
      <c r="E193" s="43">
        <v>1</v>
      </c>
      <c r="F193" s="43" t="s">
        <v>18</v>
      </c>
      <c r="G193" s="169">
        <v>46733451</v>
      </c>
      <c r="H193" s="45"/>
      <c r="I193" s="44"/>
      <c r="J193" s="43">
        <v>1</v>
      </c>
      <c r="K193" s="43" t="s">
        <v>18</v>
      </c>
      <c r="L193" s="170">
        <f>46733451+4133760+439653</f>
        <v>51306864</v>
      </c>
      <c r="M193" s="41"/>
      <c r="N193" s="40"/>
      <c r="O193" s="168" t="s">
        <v>294</v>
      </c>
      <c r="R193" s="30"/>
      <c r="S193" s="28" t="s">
        <v>25</v>
      </c>
      <c r="T193" s="28">
        <v>400000</v>
      </c>
      <c r="U193" s="29"/>
      <c r="V193" s="28">
        <v>400000</v>
      </c>
      <c r="W193" s="28"/>
    </row>
    <row r="194" spans="1:24" s="27" customFormat="1" ht="15.75" hidden="1" x14ac:dyDescent="0.25">
      <c r="A194" s="36" t="s">
        <v>24</v>
      </c>
      <c r="B194" s="176" t="s">
        <v>23</v>
      </c>
      <c r="C194" s="177"/>
      <c r="D194" s="178"/>
      <c r="E194" s="35"/>
      <c r="F194" s="35"/>
      <c r="G194" s="39">
        <f>SUM(G195:G196)</f>
        <v>46733451</v>
      </c>
      <c r="H194" s="38"/>
      <c r="I194" s="37"/>
      <c r="O194" s="2"/>
      <c r="R194" s="30"/>
      <c r="S194" s="28"/>
      <c r="T194" s="28"/>
      <c r="U194" s="29"/>
      <c r="V194" s="28"/>
      <c r="W194" s="28"/>
    </row>
    <row r="195" spans="1:24" s="27" customFormat="1" ht="15.75" hidden="1" x14ac:dyDescent="0.25">
      <c r="A195" s="36" t="s">
        <v>22</v>
      </c>
      <c r="B195" s="176" t="s">
        <v>21</v>
      </c>
      <c r="C195" s="177"/>
      <c r="D195" s="178"/>
      <c r="E195" s="35">
        <v>1</v>
      </c>
      <c r="F195" s="34" t="s">
        <v>18</v>
      </c>
      <c r="G195" s="33">
        <v>33725410</v>
      </c>
      <c r="H195" s="32"/>
      <c r="I195" s="31"/>
      <c r="O195" s="2"/>
      <c r="R195" s="30"/>
      <c r="S195" s="28"/>
      <c r="T195" s="28"/>
      <c r="U195" s="29"/>
      <c r="V195" s="28"/>
      <c r="W195" s="28"/>
    </row>
    <row r="196" spans="1:24" s="27" customFormat="1" ht="39" hidden="1" customHeight="1" x14ac:dyDescent="0.25">
      <c r="A196" s="36" t="s">
        <v>20</v>
      </c>
      <c r="B196" s="176" t="s">
        <v>19</v>
      </c>
      <c r="C196" s="177"/>
      <c r="D196" s="178"/>
      <c r="E196" s="35">
        <v>1</v>
      </c>
      <c r="F196" s="34" t="s">
        <v>18</v>
      </c>
      <c r="G196" s="33">
        <v>13008041</v>
      </c>
      <c r="H196" s="32"/>
      <c r="I196" s="31"/>
      <c r="O196" s="2"/>
      <c r="R196" s="30"/>
      <c r="S196" s="28"/>
      <c r="T196" s="28"/>
      <c r="U196" s="29"/>
      <c r="V196" s="28"/>
      <c r="W196" s="28"/>
    </row>
    <row r="197" spans="1:24" ht="16.5" x14ac:dyDescent="0.3">
      <c r="A197" s="20"/>
      <c r="B197" s="19"/>
      <c r="C197" s="18"/>
      <c r="D197" s="18"/>
      <c r="E197" s="18"/>
      <c r="F197" s="18"/>
      <c r="G197" s="18"/>
      <c r="H197" s="18"/>
      <c r="I197" s="26"/>
      <c r="S197" s="22" t="s">
        <v>17</v>
      </c>
      <c r="T197" s="22">
        <v>250000</v>
      </c>
      <c r="U197" s="23"/>
      <c r="V197" s="22">
        <v>250000</v>
      </c>
      <c r="W197" s="22"/>
    </row>
    <row r="198" spans="1:24" ht="16.5" x14ac:dyDescent="0.3">
      <c r="A198" s="20"/>
      <c r="B198" s="19"/>
      <c r="C198" s="18"/>
      <c r="D198" s="18"/>
      <c r="E198" s="25"/>
      <c r="F198" s="25"/>
      <c r="G198" s="25"/>
      <c r="H198" s="25"/>
      <c r="I198" s="24"/>
      <c r="S198" s="22" t="s">
        <v>16</v>
      </c>
      <c r="T198" s="22">
        <v>200000</v>
      </c>
      <c r="U198" s="23"/>
      <c r="V198" s="22">
        <v>200000</v>
      </c>
      <c r="W198" s="22"/>
    </row>
    <row r="199" spans="1:24" ht="16.5" x14ac:dyDescent="0.3">
      <c r="A199" s="20"/>
      <c r="B199" s="19"/>
      <c r="C199" s="18"/>
      <c r="D199" s="18"/>
      <c r="J199" t="s">
        <v>15</v>
      </c>
      <c r="L199" s="17" t="s">
        <v>14</v>
      </c>
      <c r="M199" s="17" t="s">
        <v>13</v>
      </c>
      <c r="N199" s="17"/>
      <c r="O199" s="16"/>
      <c r="P199" s="15"/>
      <c r="S199" s="22" t="s">
        <v>12</v>
      </c>
      <c r="T199" s="22">
        <v>300000</v>
      </c>
      <c r="U199" s="23"/>
      <c r="V199" s="22">
        <v>250000</v>
      </c>
      <c r="W199" s="22"/>
    </row>
    <row r="200" spans="1:24" ht="16.5" x14ac:dyDescent="0.3">
      <c r="A200" s="20"/>
      <c r="B200" s="19"/>
      <c r="C200" s="18"/>
      <c r="D200" s="18"/>
      <c r="L200" s="17"/>
      <c r="M200" s="17" t="s">
        <v>11</v>
      </c>
      <c r="N200" s="17"/>
      <c r="O200" s="16"/>
      <c r="P200" s="15"/>
      <c r="S200" s="22" t="s">
        <v>10</v>
      </c>
      <c r="T200" s="22">
        <v>300000</v>
      </c>
      <c r="U200" s="23"/>
      <c r="V200" s="22">
        <v>350000</v>
      </c>
      <c r="W200" s="22"/>
    </row>
    <row r="201" spans="1:24" ht="16.5" x14ac:dyDescent="0.3">
      <c r="A201" s="20"/>
      <c r="B201" s="19"/>
      <c r="C201" s="18"/>
      <c r="D201" s="18"/>
      <c r="L201" s="17"/>
      <c r="M201" s="17"/>
      <c r="N201" s="17"/>
      <c r="O201" s="16"/>
      <c r="P201" s="15"/>
      <c r="S201" s="22"/>
      <c r="T201" s="22">
        <f>SUM(T190:T200)</f>
        <v>2349590</v>
      </c>
      <c r="U201" s="21"/>
      <c r="V201" s="22">
        <f>SUM(V190:V200)</f>
        <v>1750000</v>
      </c>
      <c r="W201" s="22">
        <f>SUM(W190:W200)</f>
        <v>549590</v>
      </c>
      <c r="X201" s="9">
        <f>V201+W201</f>
        <v>2299590</v>
      </c>
    </row>
    <row r="202" spans="1:24" ht="16.5" x14ac:dyDescent="0.3">
      <c r="A202" s="20"/>
      <c r="B202" s="19"/>
      <c r="C202" s="18"/>
      <c r="D202" s="18"/>
      <c r="L202" s="17"/>
      <c r="M202" s="17"/>
      <c r="N202" s="17"/>
      <c r="O202" s="16"/>
      <c r="P202" s="15"/>
      <c r="S202" s="22"/>
      <c r="T202" s="22"/>
      <c r="U202" s="21"/>
      <c r="V202" s="174">
        <f>V201+W201</f>
        <v>2299590</v>
      </c>
      <c r="W202" s="175"/>
    </row>
    <row r="203" spans="1:24" ht="16.5" x14ac:dyDescent="0.3">
      <c r="A203" s="20"/>
      <c r="B203" s="19"/>
      <c r="C203" s="18"/>
      <c r="D203" s="18"/>
      <c r="L203" s="17"/>
      <c r="M203" s="17"/>
      <c r="N203" s="17"/>
      <c r="O203" s="16"/>
      <c r="P203" s="15"/>
    </row>
    <row r="204" spans="1:24" ht="16.5" x14ac:dyDescent="0.3">
      <c r="A204" s="20"/>
      <c r="B204" s="19"/>
      <c r="C204" s="18"/>
      <c r="D204" s="18"/>
      <c r="L204" s="17"/>
      <c r="M204" s="17"/>
      <c r="N204" s="17"/>
      <c r="O204" s="16"/>
      <c r="P204" s="15"/>
      <c r="U204" s="9"/>
    </row>
    <row r="205" spans="1:24" ht="16.5" x14ac:dyDescent="0.3">
      <c r="A205" s="20"/>
      <c r="B205" s="19"/>
      <c r="C205" s="18"/>
      <c r="D205" s="18"/>
      <c r="L205" s="17"/>
      <c r="M205" s="17" t="s">
        <v>9</v>
      </c>
      <c r="N205" s="17"/>
      <c r="O205" s="16"/>
      <c r="P205" s="15"/>
    </row>
    <row r="206" spans="1:24" ht="15.75" x14ac:dyDescent="0.25">
      <c r="E206" s="14"/>
      <c r="F206" s="14"/>
      <c r="G206" s="14"/>
      <c r="H206" s="14"/>
      <c r="I206" s="13"/>
    </row>
    <row r="207" spans="1:24" x14ac:dyDescent="0.25">
      <c r="E207" s="12"/>
      <c r="F207" s="12"/>
      <c r="G207" s="12"/>
      <c r="H207" s="12"/>
      <c r="I207" s="11"/>
      <c r="J207" s="1"/>
      <c r="T207" s="1">
        <v>1600000</v>
      </c>
    </row>
    <row r="208" spans="1:24" x14ac:dyDescent="0.25">
      <c r="E208" s="12"/>
      <c r="F208" s="12"/>
      <c r="G208" s="12"/>
      <c r="H208" s="12"/>
      <c r="I208" s="11"/>
      <c r="J208" s="1"/>
      <c r="R208" s="1">
        <f>1800000</f>
        <v>1800000</v>
      </c>
      <c r="S208" s="1">
        <v>1500000</v>
      </c>
      <c r="T208" s="1">
        <v>749590</v>
      </c>
    </row>
    <row r="209" spans="1:22" s="1" customFormat="1" x14ac:dyDescent="0.25">
      <c r="A209" s="5"/>
      <c r="B209" s="4"/>
      <c r="C209"/>
      <c r="D209"/>
      <c r="E209" s="12"/>
      <c r="F209" s="12"/>
      <c r="G209" s="12"/>
      <c r="H209" s="12"/>
      <c r="I209" s="11"/>
      <c r="K209"/>
      <c r="L209"/>
      <c r="M209"/>
      <c r="N209"/>
      <c r="O209" s="2"/>
      <c r="P209"/>
      <c r="Q209"/>
      <c r="R209" s="1">
        <v>549590</v>
      </c>
      <c r="S209" s="1">
        <v>749590</v>
      </c>
      <c r="T209" s="1">
        <f>SUM(T207:T208)</f>
        <v>2349590</v>
      </c>
      <c r="U209"/>
      <c r="V209"/>
    </row>
    <row r="210" spans="1:22" s="1" customFormat="1" x14ac:dyDescent="0.25">
      <c r="A210" s="5"/>
      <c r="B210" s="4"/>
      <c r="C210"/>
      <c r="D210"/>
      <c r="E210"/>
      <c r="F210"/>
      <c r="G210"/>
      <c r="H210"/>
      <c r="I210" s="3"/>
      <c r="J210" s="10"/>
      <c r="K210"/>
      <c r="L210"/>
      <c r="M210"/>
      <c r="N210"/>
      <c r="O210" s="2"/>
      <c r="P210"/>
      <c r="Q210"/>
      <c r="R210" s="1">
        <f>SUM(R208:R209)</f>
        <v>2349590</v>
      </c>
      <c r="S210" s="1">
        <f>SUM(S208:S209)</f>
        <v>2249590</v>
      </c>
      <c r="U210"/>
      <c r="V210"/>
    </row>
    <row r="215" spans="1:22" s="1" customFormat="1" x14ac:dyDescent="0.25">
      <c r="A215" s="5"/>
      <c r="B215" s="4"/>
      <c r="C215"/>
      <c r="D215"/>
      <c r="E215"/>
      <c r="F215"/>
      <c r="G215"/>
      <c r="H215"/>
      <c r="I215" s="3"/>
      <c r="J215"/>
      <c r="K215"/>
      <c r="L215"/>
      <c r="M215"/>
      <c r="N215"/>
      <c r="O215" s="2"/>
      <c r="P215" t="s">
        <v>8</v>
      </c>
      <c r="Q215"/>
      <c r="U215"/>
      <c r="V215"/>
    </row>
    <row r="219" spans="1:22" s="1" customFormat="1" x14ac:dyDescent="0.25">
      <c r="A219" s="5"/>
      <c r="B219" s="4"/>
      <c r="C219"/>
      <c r="D219"/>
      <c r="E219"/>
      <c r="F219"/>
      <c r="G219"/>
      <c r="H219"/>
      <c r="I219" s="3">
        <v>454000</v>
      </c>
      <c r="J219">
        <v>910000</v>
      </c>
      <c r="K219"/>
      <c r="L219"/>
      <c r="M219"/>
      <c r="N219"/>
      <c r="O219" s="2"/>
      <c r="P219"/>
      <c r="Q219"/>
      <c r="U219"/>
      <c r="V219"/>
    </row>
    <row r="220" spans="1:22" s="1" customFormat="1" x14ac:dyDescent="0.25">
      <c r="A220" s="5"/>
      <c r="B220" s="4"/>
      <c r="C220"/>
      <c r="D220"/>
      <c r="E220"/>
      <c r="F220"/>
      <c r="G220"/>
      <c r="H220"/>
      <c r="I220" s="3"/>
      <c r="J220">
        <f>I219-J219</f>
        <v>-456000</v>
      </c>
      <c r="K220"/>
      <c r="L220"/>
      <c r="M220"/>
      <c r="N220"/>
      <c r="O220" s="2"/>
      <c r="P220"/>
      <c r="Q220"/>
      <c r="U220"/>
      <c r="V220"/>
    </row>
    <row r="221" spans="1:22" s="1" customFormat="1" x14ac:dyDescent="0.25">
      <c r="A221" s="5"/>
      <c r="B221" s="4"/>
      <c r="C221"/>
      <c r="D221"/>
      <c r="E221"/>
      <c r="F221"/>
      <c r="G221"/>
      <c r="H221"/>
      <c r="I221" s="3"/>
      <c r="J221"/>
      <c r="K221"/>
      <c r="L221"/>
      <c r="M221"/>
      <c r="N221">
        <v>132000</v>
      </c>
      <c r="O221" s="2">
        <v>217000</v>
      </c>
      <c r="P221"/>
      <c r="Q221"/>
      <c r="U221"/>
      <c r="V221"/>
    </row>
    <row r="222" spans="1:22" s="1" customFormat="1" x14ac:dyDescent="0.25">
      <c r="A222" s="5"/>
      <c r="B222" s="4"/>
      <c r="C222"/>
      <c r="D222"/>
      <c r="E222"/>
      <c r="F222"/>
      <c r="G222"/>
      <c r="H222"/>
      <c r="I222" s="3"/>
      <c r="J222"/>
      <c r="K222"/>
      <c r="L222"/>
      <c r="M222"/>
      <c r="N222">
        <f>N221-O221</f>
        <v>-85000</v>
      </c>
      <c r="O222" s="2"/>
      <c r="P222"/>
      <c r="Q222"/>
      <c r="U222"/>
      <c r="V222"/>
    </row>
    <row r="223" spans="1:22" s="1" customFormat="1" x14ac:dyDescent="0.25">
      <c r="A223" s="5"/>
      <c r="B223" s="4"/>
      <c r="C223"/>
      <c r="D223"/>
      <c r="E223"/>
      <c r="F223"/>
      <c r="G223"/>
      <c r="H223"/>
      <c r="I223" s="3"/>
      <c r="J223"/>
      <c r="K223"/>
      <c r="L223"/>
      <c r="M223"/>
      <c r="N223"/>
      <c r="O223" s="2"/>
      <c r="P223"/>
      <c r="Q223"/>
      <c r="U223"/>
      <c r="V223" s="9"/>
    </row>
    <row r="224" spans="1:22" s="1" customFormat="1" x14ac:dyDescent="0.25">
      <c r="A224" s="5"/>
      <c r="B224" s="4"/>
      <c r="C224"/>
      <c r="D224"/>
      <c r="E224"/>
      <c r="F224"/>
      <c r="G224"/>
      <c r="H224"/>
      <c r="I224" s="3"/>
      <c r="J224"/>
      <c r="K224"/>
      <c r="L224"/>
      <c r="M224"/>
      <c r="N224"/>
      <c r="O224" s="2"/>
      <c r="P224"/>
      <c r="Q224"/>
      <c r="R224" s="1" t="s">
        <v>7</v>
      </c>
      <c r="S224" s="1">
        <v>850000</v>
      </c>
      <c r="U224"/>
      <c r="V224"/>
    </row>
    <row r="225" spans="9:21" x14ac:dyDescent="0.25">
      <c r="R225" s="1" t="s">
        <v>6</v>
      </c>
      <c r="S225" s="1">
        <v>250000</v>
      </c>
    </row>
    <row r="226" spans="9:21" x14ac:dyDescent="0.25">
      <c r="R226" s="1" t="s">
        <v>5</v>
      </c>
      <c r="S226" s="1">
        <v>100000</v>
      </c>
    </row>
    <row r="227" spans="9:21" x14ac:dyDescent="0.25">
      <c r="K227">
        <f>205000-130000</f>
        <v>75000</v>
      </c>
      <c r="R227" s="1" t="s">
        <v>3</v>
      </c>
      <c r="S227" s="1">
        <v>150000</v>
      </c>
    </row>
    <row r="228" spans="9:21" x14ac:dyDescent="0.25">
      <c r="K228">
        <v>195000</v>
      </c>
      <c r="S228" s="1">
        <f>SUM(S224:S227)</f>
        <v>1350000</v>
      </c>
    </row>
    <row r="229" spans="9:21" x14ac:dyDescent="0.25">
      <c r="K229">
        <v>186000</v>
      </c>
    </row>
    <row r="230" spans="9:21" x14ac:dyDescent="0.25">
      <c r="K230">
        <f>SUM(K227:K229)</f>
        <v>456000</v>
      </c>
      <c r="N230" s="1"/>
      <c r="U230" s="9">
        <f>S228+S237</f>
        <v>2399590</v>
      </c>
    </row>
    <row r="231" spans="9:21" x14ac:dyDescent="0.25">
      <c r="N231" s="1"/>
    </row>
    <row r="232" spans="9:21" x14ac:dyDescent="0.25">
      <c r="N232" s="1"/>
      <c r="R232" s="1" t="s">
        <v>4</v>
      </c>
      <c r="S232" s="1">
        <v>400000</v>
      </c>
    </row>
    <row r="233" spans="9:21" ht="17.25" x14ac:dyDescent="0.4">
      <c r="N233" s="1"/>
      <c r="R233" s="1" t="s">
        <v>3</v>
      </c>
      <c r="S233" s="8">
        <v>100000</v>
      </c>
    </row>
    <row r="234" spans="9:21" ht="17.25" x14ac:dyDescent="0.4">
      <c r="N234" s="1"/>
      <c r="S234" s="8">
        <f>SUM(S232:S233)</f>
        <v>500000</v>
      </c>
    </row>
    <row r="235" spans="9:21" x14ac:dyDescent="0.25">
      <c r="N235" s="1"/>
      <c r="R235" s="1" t="s">
        <v>2</v>
      </c>
      <c r="S235" s="1">
        <v>349590</v>
      </c>
    </row>
    <row r="236" spans="9:21" x14ac:dyDescent="0.25">
      <c r="N236" s="1"/>
      <c r="R236" s="1" t="s">
        <v>1</v>
      </c>
      <c r="S236" s="1">
        <v>200000</v>
      </c>
    </row>
    <row r="237" spans="9:21" x14ac:dyDescent="0.25">
      <c r="I237" s="3">
        <v>825051</v>
      </c>
      <c r="J237">
        <v>603051</v>
      </c>
      <c r="N237" s="1"/>
      <c r="R237" s="7" t="s">
        <v>0</v>
      </c>
      <c r="S237" s="6">
        <f>SUM(S234:S236)</f>
        <v>1049590</v>
      </c>
    </row>
    <row r="238" spans="9:21" x14ac:dyDescent="0.25">
      <c r="J238">
        <f>J237-I237</f>
        <v>-222000</v>
      </c>
      <c r="N238" s="1"/>
    </row>
    <row r="239" spans="9:21" x14ac:dyDescent="0.25">
      <c r="N239" s="1"/>
    </row>
    <row r="240" spans="9:21" x14ac:dyDescent="0.25">
      <c r="N240" s="1"/>
    </row>
    <row r="241" spans="1:23" s="2" customFormat="1" x14ac:dyDescent="0.25">
      <c r="A241" s="5"/>
      <c r="B241" s="4"/>
      <c r="C241"/>
      <c r="D241"/>
      <c r="E241"/>
      <c r="F241"/>
      <c r="G241"/>
      <c r="H241"/>
      <c r="I241" s="3"/>
      <c r="J241"/>
      <c r="K241"/>
      <c r="L241"/>
      <c r="M241"/>
      <c r="N241" s="1"/>
      <c r="P241"/>
      <c r="Q241"/>
      <c r="R241" s="1"/>
      <c r="S241" s="1"/>
      <c r="T241" s="1"/>
      <c r="U241"/>
      <c r="V241"/>
      <c r="W241" s="1"/>
    </row>
  </sheetData>
  <mergeCells count="155">
    <mergeCell ref="A1:O1"/>
    <mergeCell ref="A2:O2"/>
    <mergeCell ref="B3:D3"/>
    <mergeCell ref="A4:A5"/>
    <mergeCell ref="B4:D5"/>
    <mergeCell ref="E4:I4"/>
    <mergeCell ref="J4:N4"/>
    <mergeCell ref="O4:O6"/>
    <mergeCell ref="G5:H5"/>
    <mergeCell ref="L5:M5"/>
    <mergeCell ref="B7:D7"/>
    <mergeCell ref="B8:D8"/>
    <mergeCell ref="B10:D10"/>
    <mergeCell ref="B11:D11"/>
    <mergeCell ref="B12:D12"/>
    <mergeCell ref="B13:D13"/>
    <mergeCell ref="B14:D14"/>
    <mergeCell ref="B15:D15"/>
    <mergeCell ref="B16:D16"/>
    <mergeCell ref="B17:D17"/>
    <mergeCell ref="B18:D18"/>
    <mergeCell ref="B19:D19"/>
    <mergeCell ref="B20:D20"/>
    <mergeCell ref="B21:D21"/>
    <mergeCell ref="B24:D24"/>
    <mergeCell ref="B25:D25"/>
    <mergeCell ref="B26:D26"/>
    <mergeCell ref="B27:D27"/>
    <mergeCell ref="B31:D31"/>
    <mergeCell ref="B35:D35"/>
    <mergeCell ref="B36:D36"/>
    <mergeCell ref="B37:D37"/>
    <mergeCell ref="B39:D39"/>
    <mergeCell ref="B40:D40"/>
    <mergeCell ref="B41:D41"/>
    <mergeCell ref="B43:D43"/>
    <mergeCell ref="B44:D44"/>
    <mergeCell ref="B45:D45"/>
    <mergeCell ref="B46:D46"/>
    <mergeCell ref="B47:D47"/>
    <mergeCell ref="B48:D48"/>
    <mergeCell ref="B49:D49"/>
    <mergeCell ref="B50:D50"/>
    <mergeCell ref="B52:D52"/>
    <mergeCell ref="B53:D53"/>
    <mergeCell ref="B55:D55"/>
    <mergeCell ref="B59:D59"/>
    <mergeCell ref="B61:D61"/>
    <mergeCell ref="B63:D63"/>
    <mergeCell ref="B64:D64"/>
    <mergeCell ref="B65:D65"/>
    <mergeCell ref="B66:D66"/>
    <mergeCell ref="B67:D67"/>
    <mergeCell ref="B68:D68"/>
    <mergeCell ref="B69:D69"/>
    <mergeCell ref="B72:D72"/>
    <mergeCell ref="B73:D73"/>
    <mergeCell ref="B74:D74"/>
    <mergeCell ref="B75:D75"/>
    <mergeCell ref="B76:D76"/>
    <mergeCell ref="B77:D77"/>
    <mergeCell ref="B79:D79"/>
    <mergeCell ref="B81:D81"/>
    <mergeCell ref="B82:D82"/>
    <mergeCell ref="B83:D83"/>
    <mergeCell ref="B84:D84"/>
    <mergeCell ref="B85:D85"/>
    <mergeCell ref="B86:D86"/>
    <mergeCell ref="B87:D87"/>
    <mergeCell ref="B91:D91"/>
    <mergeCell ref="B95:D95"/>
    <mergeCell ref="B96:D96"/>
    <mergeCell ref="B97:D97"/>
    <mergeCell ref="B99:D99"/>
    <mergeCell ref="B100:D100"/>
    <mergeCell ref="B101:D101"/>
    <mergeCell ref="B102:D102"/>
    <mergeCell ref="B103:D103"/>
    <mergeCell ref="B104:D104"/>
    <mergeCell ref="B105:D105"/>
    <mergeCell ref="B106:D106"/>
    <mergeCell ref="B107:D107"/>
    <mergeCell ref="B108:D108"/>
    <mergeCell ref="B109:D109"/>
    <mergeCell ref="B110:D110"/>
    <mergeCell ref="B111:D111"/>
    <mergeCell ref="B112:D112"/>
    <mergeCell ref="B113:D113"/>
    <mergeCell ref="B125:D125"/>
    <mergeCell ref="B129:D129"/>
    <mergeCell ref="B130:D130"/>
    <mergeCell ref="B131:D131"/>
    <mergeCell ref="B133:D133"/>
    <mergeCell ref="B134:D134"/>
    <mergeCell ref="B135:D135"/>
    <mergeCell ref="B136:D136"/>
    <mergeCell ref="B137:D137"/>
    <mergeCell ref="B138:D138"/>
    <mergeCell ref="B139:D139"/>
    <mergeCell ref="B140:D140"/>
    <mergeCell ref="B141:D141"/>
    <mergeCell ref="B142:D142"/>
    <mergeCell ref="B146:D146"/>
    <mergeCell ref="B147:D147"/>
    <mergeCell ref="B148:D148"/>
    <mergeCell ref="B149:D149"/>
    <mergeCell ref="B150:D150"/>
    <mergeCell ref="B151:D151"/>
    <mergeCell ref="B152:D152"/>
    <mergeCell ref="B153:D153"/>
    <mergeCell ref="B154:D154"/>
    <mergeCell ref="B155:D155"/>
    <mergeCell ref="B156:D156"/>
    <mergeCell ref="B157:D157"/>
    <mergeCell ref="B158:D158"/>
    <mergeCell ref="B159:D159"/>
    <mergeCell ref="B160:D160"/>
    <mergeCell ref="B161:D161"/>
    <mergeCell ref="T161:U161"/>
    <mergeCell ref="B162:D162"/>
    <mergeCell ref="B163:D163"/>
    <mergeCell ref="B164:D164"/>
    <mergeCell ref="B165:D165"/>
    <mergeCell ref="B166:D166"/>
    <mergeCell ref="B167:D167"/>
    <mergeCell ref="B168:D168"/>
    <mergeCell ref="B169:D169"/>
    <mergeCell ref="B170:D170"/>
    <mergeCell ref="B171:D171"/>
    <mergeCell ref="B172:D172"/>
    <mergeCell ref="B173:D173"/>
    <mergeCell ref="B174:D174"/>
    <mergeCell ref="B175:D175"/>
    <mergeCell ref="B176:D176"/>
    <mergeCell ref="B177:D177"/>
    <mergeCell ref="B178:D178"/>
    <mergeCell ref="B179:D179"/>
    <mergeCell ref="B180:D180"/>
    <mergeCell ref="B181:D181"/>
    <mergeCell ref="B182:D182"/>
    <mergeCell ref="B183:D183"/>
    <mergeCell ref="B184:D184"/>
    <mergeCell ref="B185:D185"/>
    <mergeCell ref="B186:D186"/>
    <mergeCell ref="B187:D187"/>
    <mergeCell ref="B188:D188"/>
    <mergeCell ref="B189:D189"/>
    <mergeCell ref="B190:D190"/>
    <mergeCell ref="V202:W202"/>
    <mergeCell ref="B191:D191"/>
    <mergeCell ref="B192:D192"/>
    <mergeCell ref="B193:D193"/>
    <mergeCell ref="B194:D194"/>
    <mergeCell ref="B195:D195"/>
    <mergeCell ref="B196:D196"/>
  </mergeCells>
  <printOptions horizontalCentered="1"/>
  <pageMargins left="0" right="0.2" top="0.25" bottom="0.25" header="0.3" footer="0.3"/>
  <pageSetup paperSize="258" scale="61" orientation="landscape" cellComments="asDisplayed" r:id="rId1"/>
  <rowBreaks count="3" manualBreakCount="3">
    <brk id="62" max="16383" man="1"/>
    <brk id="103" max="14" man="1"/>
    <brk id="161"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Optimalisasi (2)</vt:lpstr>
      <vt:lpstr>'Optimalisasi (2)'!Print_Area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bagren</dc:creator>
  <cp:lastModifiedBy>bagren</cp:lastModifiedBy>
  <cp:lastPrinted>2019-10-09T10:05:44Z</cp:lastPrinted>
  <dcterms:created xsi:type="dcterms:W3CDTF">2019-09-27T03:35:39Z</dcterms:created>
  <dcterms:modified xsi:type="dcterms:W3CDTF">2019-10-09T10:06:21Z</dcterms:modified>
</cp:coreProperties>
</file>